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2. Biodiversity\30BY30\Biodiversity baselining\"/>
    </mc:Choice>
  </mc:AlternateContent>
  <xr:revisionPtr revIDLastSave="0" documentId="8_{EEE27015-6ED7-4C69-83AB-6477F3E7A486}" xr6:coauthVersionLast="47" xr6:coauthVersionMax="47" xr10:uidLastSave="{00000000-0000-0000-0000-000000000000}"/>
  <bookViews>
    <workbookView xWindow="-108" yWindow="-108" windowWidth="23256" windowHeight="12576" tabRatio="845" xr2:uid="{D05E8E45-88C8-4811-A82F-C0F6296422DC}"/>
  </bookViews>
  <sheets>
    <sheet name="Introduction" sheetId="17" r:id="rId1"/>
    <sheet name="Estate summary" sheetId="3" r:id="rId2"/>
    <sheet name="MAP" sheetId="11" r:id="rId3"/>
    <sheet name="Grassland" sheetId="1" r:id="rId4"/>
    <sheet name="Trees" sheetId="5" r:id="rId5"/>
    <sheet name="Woodland" sheetId="10" r:id="rId6"/>
    <sheet name="Woodland Understory" sheetId="14" r:id="rId7"/>
    <sheet name="Orchard" sheetId="13" r:id="rId8"/>
    <sheet name="Hedges and Shrubs" sheetId="8" r:id="rId9"/>
    <sheet name="Scrub (Rewilding)" sheetId="15" r:id="rId10"/>
    <sheet name="Flower beds, borders and walls" sheetId="9" r:id="rId11"/>
    <sheet name="Ponds" sheetId="6" r:id="rId12"/>
    <sheet name="Waterbody" sheetId="7" r:id="rId13"/>
    <sheet name="Waterbody Vegetation" sheetId="16" r:id="rId14"/>
    <sheet name="Improvements" sheetId="12" r:id="rId15"/>
    <sheet name="Drop downs" sheetId="2"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6" l="1"/>
  <c r="F25" i="6" s="1"/>
  <c r="H25" i="6"/>
  <c r="I25" i="6" s="1"/>
  <c r="K25" i="6"/>
  <c r="L25" i="6"/>
  <c r="E26" i="6"/>
  <c r="F26" i="6"/>
  <c r="H26" i="6"/>
  <c r="I26" i="6" s="1"/>
  <c r="K26" i="6"/>
  <c r="L26" i="6"/>
  <c r="E27" i="6"/>
  <c r="F27" i="6" s="1"/>
  <c r="H27" i="6"/>
  <c r="I27" i="6" s="1"/>
  <c r="K27" i="6"/>
  <c r="L27" i="6" s="1"/>
  <c r="E28" i="6"/>
  <c r="F28" i="6"/>
  <c r="H28" i="6"/>
  <c r="I28" i="6" s="1"/>
  <c r="K28" i="6"/>
  <c r="L28" i="6"/>
  <c r="E29" i="6"/>
  <c r="F29" i="6" s="1"/>
  <c r="H29" i="6"/>
  <c r="I29" i="6" s="1"/>
  <c r="K29" i="6"/>
  <c r="L29" i="6"/>
  <c r="E30" i="6"/>
  <c r="F30" i="6"/>
  <c r="H30" i="6"/>
  <c r="I30" i="6" s="1"/>
  <c r="K30" i="6"/>
  <c r="L30" i="6"/>
  <c r="E31" i="6"/>
  <c r="F31" i="6" s="1"/>
  <c r="H31" i="6"/>
  <c r="I31" i="6" s="1"/>
  <c r="K31" i="6"/>
  <c r="L31" i="6"/>
  <c r="E32" i="6"/>
  <c r="F32" i="6"/>
  <c r="H32" i="6"/>
  <c r="I32" i="6" s="1"/>
  <c r="K32" i="6"/>
  <c r="L32" i="6"/>
  <c r="E33" i="6"/>
  <c r="F33" i="6" s="1"/>
  <c r="H33" i="6"/>
  <c r="I33" i="6" s="1"/>
  <c r="K33" i="6"/>
  <c r="L33" i="6"/>
  <c r="E34" i="6"/>
  <c r="F34" i="6"/>
  <c r="H34" i="6"/>
  <c r="I34" i="6" s="1"/>
  <c r="K34" i="6"/>
  <c r="L34" i="6"/>
  <c r="E35" i="6"/>
  <c r="F35" i="6" s="1"/>
  <c r="H35" i="6"/>
  <c r="I35" i="6" s="1"/>
  <c r="K35" i="6"/>
  <c r="L35" i="6"/>
  <c r="E36" i="6"/>
  <c r="F36" i="6"/>
  <c r="H36" i="6"/>
  <c r="I36" i="6" s="1"/>
  <c r="K36" i="6"/>
  <c r="L36" i="6"/>
  <c r="E37" i="6"/>
  <c r="F37" i="6" s="1"/>
  <c r="H37" i="6"/>
  <c r="I37" i="6" s="1"/>
  <c r="K37" i="6"/>
  <c r="L37" i="6"/>
  <c r="E38" i="6"/>
  <c r="F38" i="6"/>
  <c r="H38" i="6"/>
  <c r="I38" i="6" s="1"/>
  <c r="K38" i="6"/>
  <c r="L38" i="6"/>
  <c r="E39" i="6"/>
  <c r="F39" i="6" s="1"/>
  <c r="H39" i="6"/>
  <c r="I39" i="6" s="1"/>
  <c r="K39" i="6"/>
  <c r="L39" i="6"/>
  <c r="E40" i="6"/>
  <c r="F40" i="6"/>
  <c r="H40" i="6"/>
  <c r="I40" i="6" s="1"/>
  <c r="K40" i="6"/>
  <c r="L40" i="6"/>
  <c r="E41" i="6"/>
  <c r="F41" i="6" s="1"/>
  <c r="H41" i="6"/>
  <c r="I41" i="6" s="1"/>
  <c r="K41" i="6"/>
  <c r="L41" i="6"/>
  <c r="E42" i="6"/>
  <c r="F42" i="6"/>
  <c r="H42" i="6"/>
  <c r="I42" i="6" s="1"/>
  <c r="K42" i="6"/>
  <c r="L42" i="6"/>
  <c r="E43" i="6"/>
  <c r="F43" i="6" s="1"/>
  <c r="H43" i="6"/>
  <c r="I43" i="6" s="1"/>
  <c r="K43" i="6"/>
  <c r="L43" i="6"/>
  <c r="E44" i="6"/>
  <c r="F44" i="6"/>
  <c r="H44" i="6"/>
  <c r="I44" i="6" s="1"/>
  <c r="K44" i="6"/>
  <c r="L44" i="6"/>
  <c r="E45" i="6"/>
  <c r="F45" i="6" s="1"/>
  <c r="H45" i="6"/>
  <c r="I45" i="6" s="1"/>
  <c r="K45" i="6"/>
  <c r="L45" i="6"/>
  <c r="E46" i="6"/>
  <c r="F46" i="6"/>
  <c r="H46" i="6"/>
  <c r="I46" i="6" s="1"/>
  <c r="K46" i="6"/>
  <c r="L46" i="6"/>
  <c r="E47" i="6"/>
  <c r="F47" i="6" s="1"/>
  <c r="H47" i="6"/>
  <c r="I47" i="6" s="1"/>
  <c r="K47" i="6"/>
  <c r="L47" i="6"/>
  <c r="E48" i="6"/>
  <c r="F48" i="6"/>
  <c r="H48" i="6"/>
  <c r="I48" i="6" s="1"/>
  <c r="K48" i="6"/>
  <c r="L48" i="6"/>
  <c r="E49" i="6"/>
  <c r="F49" i="6" s="1"/>
  <c r="H49" i="6"/>
  <c r="I49" i="6" s="1"/>
  <c r="K49" i="6"/>
  <c r="L49" i="6"/>
  <c r="E50" i="6"/>
  <c r="F50" i="6"/>
  <c r="H50" i="6"/>
  <c r="I50" i="6" s="1"/>
  <c r="K50" i="6"/>
  <c r="L50" i="6"/>
  <c r="E51" i="6"/>
  <c r="F51" i="6" s="1"/>
  <c r="H51" i="6"/>
  <c r="I51" i="6" s="1"/>
  <c r="K51" i="6"/>
  <c r="L51" i="6"/>
  <c r="E52" i="6"/>
  <c r="F52" i="6"/>
  <c r="H52" i="6"/>
  <c r="I52" i="6" s="1"/>
  <c r="K52" i="6"/>
  <c r="L52" i="6"/>
  <c r="E53" i="6"/>
  <c r="F53" i="6"/>
  <c r="H53" i="6"/>
  <c r="I53" i="6" s="1"/>
  <c r="K53" i="6"/>
  <c r="L53" i="6"/>
  <c r="E54" i="6"/>
  <c r="F54" i="6"/>
  <c r="H54" i="6"/>
  <c r="I54" i="6" s="1"/>
  <c r="K54" i="6"/>
  <c r="L54" i="6"/>
  <c r="E55" i="6"/>
  <c r="F55" i="6"/>
  <c r="H55" i="6"/>
  <c r="I55" i="6" s="1"/>
  <c r="K55" i="6"/>
  <c r="L55" i="6"/>
  <c r="E56" i="6"/>
  <c r="F56" i="6"/>
  <c r="H56" i="6"/>
  <c r="I56" i="6" s="1"/>
  <c r="K56" i="6"/>
  <c r="L56" i="6" s="1"/>
  <c r="E57" i="6"/>
  <c r="F57" i="6"/>
  <c r="H57" i="6"/>
  <c r="I57" i="6" s="1"/>
  <c r="K57" i="6"/>
  <c r="L57" i="6" s="1"/>
  <c r="E58" i="6"/>
  <c r="F58" i="6"/>
  <c r="H58" i="6"/>
  <c r="I58" i="6" s="1"/>
  <c r="K58" i="6"/>
  <c r="L58" i="6"/>
  <c r="E59" i="6"/>
  <c r="F59" i="6"/>
  <c r="H59" i="6"/>
  <c r="I59" i="6" s="1"/>
  <c r="K59" i="6"/>
  <c r="L59" i="6" s="1"/>
  <c r="E60" i="6"/>
  <c r="F60" i="6"/>
  <c r="H60" i="6"/>
  <c r="I60" i="6" s="1"/>
  <c r="K60" i="6"/>
  <c r="L60" i="6"/>
  <c r="E61" i="6"/>
  <c r="F61" i="6"/>
  <c r="H61" i="6"/>
  <c r="I61" i="6" s="1"/>
  <c r="K61" i="6"/>
  <c r="L61" i="6" s="1"/>
  <c r="E62" i="6"/>
  <c r="F62" i="6"/>
  <c r="H62" i="6"/>
  <c r="I62" i="6" s="1"/>
  <c r="K62" i="6"/>
  <c r="L62" i="6"/>
  <c r="E63" i="6"/>
  <c r="F63" i="6"/>
  <c r="H63" i="6"/>
  <c r="I63" i="6" s="1"/>
  <c r="K63" i="6"/>
  <c r="L63" i="6" s="1"/>
  <c r="E64" i="6"/>
  <c r="F64" i="6"/>
  <c r="H64" i="6"/>
  <c r="I64" i="6" s="1"/>
  <c r="K64" i="6"/>
  <c r="L64" i="6" s="1"/>
  <c r="E65" i="6"/>
  <c r="F65" i="6"/>
  <c r="H65" i="6"/>
  <c r="I65" i="6" s="1"/>
  <c r="K65" i="6"/>
  <c r="L65" i="6" s="1"/>
  <c r="E66" i="6"/>
  <c r="F66" i="6"/>
  <c r="H66" i="6"/>
  <c r="I66" i="6" s="1"/>
  <c r="K66" i="6"/>
  <c r="L66" i="6" s="1"/>
  <c r="E67" i="6"/>
  <c r="F67" i="6"/>
  <c r="H67" i="6"/>
  <c r="I67" i="6" s="1"/>
  <c r="K67" i="6"/>
  <c r="L67" i="6" s="1"/>
  <c r="E68" i="6"/>
  <c r="F68" i="6"/>
  <c r="H68" i="6"/>
  <c r="I68" i="6" s="1"/>
  <c r="K68" i="6"/>
  <c r="L68" i="6" s="1"/>
  <c r="E69" i="6"/>
  <c r="F69" i="6"/>
  <c r="H69" i="6"/>
  <c r="I69" i="6" s="1"/>
  <c r="K69" i="6"/>
  <c r="L69" i="6" s="1"/>
  <c r="E70" i="6"/>
  <c r="F70" i="6"/>
  <c r="H70" i="6"/>
  <c r="I70" i="6" s="1"/>
  <c r="K70" i="6"/>
  <c r="L70" i="6" s="1"/>
  <c r="E25" i="7"/>
  <c r="F25" i="7"/>
  <c r="H25" i="7"/>
  <c r="I25" i="7" s="1"/>
  <c r="K25" i="7"/>
  <c r="L25" i="7"/>
  <c r="E26" i="7"/>
  <c r="F26" i="7" s="1"/>
  <c r="H26" i="7"/>
  <c r="I26" i="7" s="1"/>
  <c r="K26" i="7"/>
  <c r="L26" i="7" s="1"/>
  <c r="E27" i="7"/>
  <c r="F27" i="7"/>
  <c r="H27" i="7"/>
  <c r="I27" i="7" s="1"/>
  <c r="K27" i="7"/>
  <c r="L27" i="7"/>
  <c r="E28" i="7"/>
  <c r="F28" i="7" s="1"/>
  <c r="H28" i="7"/>
  <c r="I28" i="7" s="1"/>
  <c r="K28" i="7"/>
  <c r="L28" i="7" s="1"/>
  <c r="E29" i="7"/>
  <c r="F29" i="7"/>
  <c r="H29" i="7"/>
  <c r="I29" i="7" s="1"/>
  <c r="K29" i="7"/>
  <c r="L29" i="7"/>
  <c r="E30" i="7"/>
  <c r="F30" i="7" s="1"/>
  <c r="H30" i="7"/>
  <c r="I30" i="7" s="1"/>
  <c r="K30" i="7"/>
  <c r="L30" i="7" s="1"/>
  <c r="E31" i="7"/>
  <c r="F31" i="7"/>
  <c r="H31" i="7"/>
  <c r="I31" i="7" s="1"/>
  <c r="K31" i="7"/>
  <c r="L31" i="7"/>
  <c r="E32" i="7"/>
  <c r="F32" i="7" s="1"/>
  <c r="H32" i="7"/>
  <c r="I32" i="7" s="1"/>
  <c r="K32" i="7"/>
  <c r="L32" i="7" s="1"/>
  <c r="E33" i="7"/>
  <c r="F33" i="7"/>
  <c r="H33" i="7"/>
  <c r="I33" i="7" s="1"/>
  <c r="K33" i="7"/>
  <c r="L33" i="7"/>
  <c r="E34" i="7"/>
  <c r="F34" i="7" s="1"/>
  <c r="H34" i="7"/>
  <c r="I34" i="7" s="1"/>
  <c r="K34" i="7"/>
  <c r="L34" i="7" s="1"/>
  <c r="E35" i="7"/>
  <c r="F35" i="7"/>
  <c r="H35" i="7"/>
  <c r="I35" i="7" s="1"/>
  <c r="K35" i="7"/>
  <c r="L35" i="7"/>
  <c r="E36" i="7"/>
  <c r="F36" i="7" s="1"/>
  <c r="H36" i="7"/>
  <c r="I36" i="7" s="1"/>
  <c r="K36" i="7"/>
  <c r="L36" i="7" s="1"/>
  <c r="E37" i="7"/>
  <c r="F37" i="7"/>
  <c r="H37" i="7"/>
  <c r="I37" i="7" s="1"/>
  <c r="K37" i="7"/>
  <c r="L37" i="7"/>
  <c r="E38" i="7"/>
  <c r="F38" i="7" s="1"/>
  <c r="H38" i="7"/>
  <c r="I38" i="7" s="1"/>
  <c r="K38" i="7"/>
  <c r="L38" i="7" s="1"/>
  <c r="E39" i="7"/>
  <c r="F39" i="7"/>
  <c r="H39" i="7"/>
  <c r="I39" i="7" s="1"/>
  <c r="K39" i="7"/>
  <c r="L39" i="7"/>
  <c r="E40" i="7"/>
  <c r="F40" i="7" s="1"/>
  <c r="H40" i="7"/>
  <c r="I40" i="7" s="1"/>
  <c r="K40" i="7"/>
  <c r="L40" i="7" s="1"/>
  <c r="E41" i="7"/>
  <c r="F41" i="7"/>
  <c r="H41" i="7"/>
  <c r="I41" i="7" s="1"/>
  <c r="K41" i="7"/>
  <c r="L41" i="7"/>
  <c r="E42" i="7"/>
  <c r="F42" i="7" s="1"/>
  <c r="H42" i="7"/>
  <c r="I42" i="7" s="1"/>
  <c r="K42" i="7"/>
  <c r="L42" i="7" s="1"/>
  <c r="E43" i="7"/>
  <c r="F43" i="7"/>
  <c r="H43" i="7"/>
  <c r="I43" i="7" s="1"/>
  <c r="K43" i="7"/>
  <c r="L43" i="7"/>
  <c r="E44" i="7"/>
  <c r="F44" i="7" s="1"/>
  <c r="H44" i="7"/>
  <c r="I44" i="7" s="1"/>
  <c r="K44" i="7"/>
  <c r="L44" i="7" s="1"/>
  <c r="E45" i="7"/>
  <c r="F45" i="7"/>
  <c r="H45" i="7"/>
  <c r="I45" i="7" s="1"/>
  <c r="K45" i="7"/>
  <c r="L45" i="7"/>
  <c r="E46" i="7"/>
  <c r="F46" i="7" s="1"/>
  <c r="H46" i="7"/>
  <c r="I46" i="7" s="1"/>
  <c r="K46" i="7"/>
  <c r="L46" i="7" s="1"/>
  <c r="E47" i="7"/>
  <c r="F47" i="7"/>
  <c r="H47" i="7"/>
  <c r="I47" i="7" s="1"/>
  <c r="K47" i="7"/>
  <c r="L47" i="7"/>
  <c r="E48" i="7"/>
  <c r="F48" i="7" s="1"/>
  <c r="H48" i="7"/>
  <c r="I48" i="7" s="1"/>
  <c r="K48" i="7"/>
  <c r="L48" i="7" s="1"/>
  <c r="E49" i="7"/>
  <c r="F49" i="7"/>
  <c r="H49" i="7"/>
  <c r="I49" i="7" s="1"/>
  <c r="K49" i="7"/>
  <c r="L49" i="7"/>
  <c r="E50" i="7"/>
  <c r="F50" i="7" s="1"/>
  <c r="H50" i="7"/>
  <c r="I50" i="7" s="1"/>
  <c r="K50" i="7"/>
  <c r="L50" i="7" s="1"/>
  <c r="E25" i="16"/>
  <c r="F25" i="16" s="1"/>
  <c r="H25" i="16"/>
  <c r="I25" i="16" s="1"/>
  <c r="K25" i="16"/>
  <c r="L25" i="16"/>
  <c r="E26" i="16"/>
  <c r="F26" i="16"/>
  <c r="H26" i="16"/>
  <c r="I26" i="16" s="1"/>
  <c r="K26" i="16"/>
  <c r="L26" i="16"/>
  <c r="E27" i="16"/>
  <c r="F27" i="16" s="1"/>
  <c r="H27" i="16"/>
  <c r="I27" i="16" s="1"/>
  <c r="K27" i="16"/>
  <c r="L27" i="16"/>
  <c r="E28" i="16"/>
  <c r="F28" i="16"/>
  <c r="H28" i="16"/>
  <c r="I28" i="16"/>
  <c r="K28" i="16"/>
  <c r="L28" i="16"/>
  <c r="E29" i="16"/>
  <c r="F29" i="16" s="1"/>
  <c r="H29" i="16"/>
  <c r="I29" i="16" s="1"/>
  <c r="K29" i="16"/>
  <c r="L29" i="16"/>
  <c r="E30" i="16"/>
  <c r="F30" i="16"/>
  <c r="H30" i="16"/>
  <c r="I30" i="16"/>
  <c r="K30" i="16"/>
  <c r="L30" i="16"/>
  <c r="E31" i="16"/>
  <c r="F31" i="16" s="1"/>
  <c r="H31" i="16"/>
  <c r="I31" i="16" s="1"/>
  <c r="K31" i="16"/>
  <c r="L31" i="16"/>
  <c r="E32" i="16"/>
  <c r="F32" i="16"/>
  <c r="H32" i="16"/>
  <c r="I32" i="16" s="1"/>
  <c r="K32" i="16"/>
  <c r="L32" i="16"/>
  <c r="E33" i="16"/>
  <c r="F33" i="16" s="1"/>
  <c r="H33" i="16"/>
  <c r="I33" i="16" s="1"/>
  <c r="K33" i="16"/>
  <c r="L33" i="16"/>
  <c r="E34" i="16"/>
  <c r="F34" i="16"/>
  <c r="H34" i="16"/>
  <c r="I34" i="16"/>
  <c r="K34" i="16"/>
  <c r="L34" i="16"/>
  <c r="E35" i="16"/>
  <c r="F35" i="16" s="1"/>
  <c r="H35" i="16"/>
  <c r="I35" i="16" s="1"/>
  <c r="K35" i="16"/>
  <c r="L35" i="16"/>
  <c r="E36" i="16"/>
  <c r="F36" i="16"/>
  <c r="H36" i="16"/>
  <c r="I36" i="16"/>
  <c r="K36" i="16"/>
  <c r="L36" i="16"/>
  <c r="E37" i="16"/>
  <c r="F37" i="16" s="1"/>
  <c r="H37" i="16"/>
  <c r="I37" i="16" s="1"/>
  <c r="K37" i="16"/>
  <c r="L37" i="16"/>
  <c r="E38" i="16"/>
  <c r="F38" i="16"/>
  <c r="H38" i="16"/>
  <c r="I38" i="16"/>
  <c r="K38" i="16"/>
  <c r="L38" i="16"/>
  <c r="E39" i="16"/>
  <c r="F39" i="16" s="1"/>
  <c r="H39" i="16"/>
  <c r="I39" i="16" s="1"/>
  <c r="K39" i="16"/>
  <c r="L39" i="16"/>
  <c r="E40" i="16"/>
  <c r="F40" i="16"/>
  <c r="H40" i="16"/>
  <c r="I40" i="16"/>
  <c r="K40" i="16"/>
  <c r="L40" i="16"/>
  <c r="E41" i="16"/>
  <c r="F41" i="16" s="1"/>
  <c r="H41" i="16"/>
  <c r="I41" i="16" s="1"/>
  <c r="K41" i="16"/>
  <c r="L41" i="16"/>
  <c r="E42" i="16"/>
  <c r="F42" i="16"/>
  <c r="H42" i="16"/>
  <c r="I42" i="16"/>
  <c r="K42" i="16"/>
  <c r="L42" i="16"/>
  <c r="E43" i="16"/>
  <c r="F43" i="16" s="1"/>
  <c r="H43" i="16"/>
  <c r="I43" i="16" s="1"/>
  <c r="K43" i="16"/>
  <c r="L43" i="16"/>
  <c r="E44" i="16"/>
  <c r="F44" i="16"/>
  <c r="H44" i="16"/>
  <c r="I44" i="16"/>
  <c r="K44" i="16"/>
  <c r="L44" i="16"/>
  <c r="E45" i="16"/>
  <c r="F45" i="16" s="1"/>
  <c r="H45" i="16"/>
  <c r="I45" i="16" s="1"/>
  <c r="K45" i="16"/>
  <c r="L45" i="16"/>
  <c r="E46" i="16"/>
  <c r="F46" i="16"/>
  <c r="H46" i="16"/>
  <c r="I46" i="16"/>
  <c r="K46" i="16"/>
  <c r="L46" i="16"/>
  <c r="E47" i="16"/>
  <c r="F47" i="16" s="1"/>
  <c r="H47" i="16"/>
  <c r="I47" i="16" s="1"/>
  <c r="K47" i="16"/>
  <c r="L47" i="16"/>
  <c r="E48" i="16"/>
  <c r="F48" i="16"/>
  <c r="H48" i="16"/>
  <c r="I48" i="16"/>
  <c r="K48" i="16"/>
  <c r="L48" i="16"/>
  <c r="E49" i="16"/>
  <c r="F49" i="16" s="1"/>
  <c r="H49" i="16"/>
  <c r="I49" i="16" s="1"/>
  <c r="K49" i="16"/>
  <c r="L49" i="16"/>
  <c r="E50" i="16"/>
  <c r="F50" i="16"/>
  <c r="H50" i="16"/>
  <c r="I50" i="16"/>
  <c r="K50" i="16"/>
  <c r="L50" i="16"/>
  <c r="E51" i="16"/>
  <c r="F51" i="16" s="1"/>
  <c r="H51" i="16"/>
  <c r="I51" i="16" s="1"/>
  <c r="K51" i="16"/>
  <c r="L51" i="16"/>
  <c r="E52" i="16"/>
  <c r="F52" i="16"/>
  <c r="H52" i="16"/>
  <c r="I52" i="16"/>
  <c r="K52" i="16"/>
  <c r="L52" i="16"/>
  <c r="E53" i="16"/>
  <c r="F53" i="16" s="1"/>
  <c r="H53" i="16"/>
  <c r="I53" i="16" s="1"/>
  <c r="K53" i="16"/>
  <c r="L53" i="16"/>
  <c r="E54" i="16"/>
  <c r="F54" i="16"/>
  <c r="H54" i="16"/>
  <c r="I54" i="16"/>
  <c r="K54" i="16"/>
  <c r="L54" i="16"/>
  <c r="E55" i="16"/>
  <c r="F55" i="16" s="1"/>
  <c r="H55" i="16"/>
  <c r="I55" i="16" s="1"/>
  <c r="K55" i="16"/>
  <c r="L55" i="16" s="1"/>
  <c r="E56" i="16"/>
  <c r="F56" i="16"/>
  <c r="H56" i="16"/>
  <c r="I56" i="16" s="1"/>
  <c r="K56" i="16"/>
  <c r="L56" i="16" s="1"/>
  <c r="E57" i="16"/>
  <c r="F57" i="16" s="1"/>
  <c r="H57" i="16"/>
  <c r="I57" i="16" s="1"/>
  <c r="K57" i="16"/>
  <c r="L57" i="16"/>
  <c r="E58" i="16"/>
  <c r="F58" i="16"/>
  <c r="H58" i="16"/>
  <c r="I58" i="16"/>
  <c r="K58" i="16"/>
  <c r="L58" i="16" s="1"/>
  <c r="E59" i="16"/>
  <c r="F59" i="16" s="1"/>
  <c r="H59" i="16"/>
  <c r="I59" i="16" s="1"/>
  <c r="K59" i="16"/>
  <c r="L59" i="16"/>
  <c r="E60" i="16"/>
  <c r="F60" i="16"/>
  <c r="H60" i="16"/>
  <c r="I60" i="16"/>
  <c r="K60" i="16"/>
  <c r="L60" i="16" s="1"/>
  <c r="E51" i="9"/>
  <c r="F51" i="9" s="1"/>
  <c r="H51" i="9"/>
  <c r="I51" i="9"/>
  <c r="K51" i="9"/>
  <c r="L51" i="9"/>
  <c r="E52" i="9"/>
  <c r="F52" i="9" s="1"/>
  <c r="H52" i="9"/>
  <c r="I52" i="9" s="1"/>
  <c r="K52" i="9"/>
  <c r="L52" i="9"/>
  <c r="E53" i="9"/>
  <c r="F53" i="9" s="1"/>
  <c r="H53" i="9"/>
  <c r="I53" i="9"/>
  <c r="K53" i="9"/>
  <c r="L53" i="9"/>
  <c r="E54" i="9"/>
  <c r="F54" i="9" s="1"/>
  <c r="H54" i="9"/>
  <c r="I54" i="9" s="1"/>
  <c r="K54" i="9"/>
  <c r="L54" i="9"/>
  <c r="E55" i="9"/>
  <c r="F55" i="9" s="1"/>
  <c r="H55" i="9"/>
  <c r="I55" i="9"/>
  <c r="K55" i="9"/>
  <c r="L55" i="9"/>
  <c r="E56" i="9"/>
  <c r="F56" i="9" s="1"/>
  <c r="H56" i="9"/>
  <c r="I56" i="9" s="1"/>
  <c r="K56" i="9"/>
  <c r="L56" i="9"/>
  <c r="E57" i="9"/>
  <c r="F57" i="9" s="1"/>
  <c r="H57" i="9"/>
  <c r="I57" i="9"/>
  <c r="K57" i="9"/>
  <c r="L57" i="9"/>
  <c r="E58" i="9"/>
  <c r="F58" i="9" s="1"/>
  <c r="H58" i="9"/>
  <c r="I58" i="9" s="1"/>
  <c r="K58" i="9"/>
  <c r="L58" i="9"/>
  <c r="E59" i="9"/>
  <c r="F59" i="9" s="1"/>
  <c r="H59" i="9"/>
  <c r="I59" i="9"/>
  <c r="K59" i="9"/>
  <c r="L59" i="9"/>
  <c r="E60" i="9"/>
  <c r="F60" i="9" s="1"/>
  <c r="H60" i="9"/>
  <c r="I60" i="9" s="1"/>
  <c r="K60" i="9"/>
  <c r="L60" i="9"/>
  <c r="E61" i="9"/>
  <c r="F61" i="9" s="1"/>
  <c r="H61" i="9"/>
  <c r="I61" i="9"/>
  <c r="K61" i="9"/>
  <c r="L61" i="9"/>
  <c r="E62" i="9"/>
  <c r="F62" i="9" s="1"/>
  <c r="H62" i="9"/>
  <c r="I62" i="9" s="1"/>
  <c r="K62" i="9"/>
  <c r="L62" i="9"/>
  <c r="E63" i="9"/>
  <c r="F63" i="9" s="1"/>
  <c r="H63" i="9"/>
  <c r="I63" i="9"/>
  <c r="K63" i="9"/>
  <c r="L63" i="9"/>
  <c r="E64" i="9"/>
  <c r="F64" i="9" s="1"/>
  <c r="H64" i="9"/>
  <c r="I64" i="9" s="1"/>
  <c r="K64" i="9"/>
  <c r="L64" i="9"/>
  <c r="E65" i="9"/>
  <c r="F65" i="9" s="1"/>
  <c r="H65" i="9"/>
  <c r="I65" i="9"/>
  <c r="K65" i="9"/>
  <c r="L65" i="9"/>
  <c r="E66" i="9"/>
  <c r="F66" i="9" s="1"/>
  <c r="H66" i="9"/>
  <c r="I66" i="9" s="1"/>
  <c r="K66" i="9"/>
  <c r="L66" i="9"/>
  <c r="E67" i="9"/>
  <c r="F67" i="9" s="1"/>
  <c r="H67" i="9"/>
  <c r="I67" i="9"/>
  <c r="K67" i="9"/>
  <c r="L67" i="9"/>
  <c r="E68" i="9"/>
  <c r="F68" i="9" s="1"/>
  <c r="H68" i="9"/>
  <c r="I68" i="9" s="1"/>
  <c r="K68" i="9"/>
  <c r="L68" i="9"/>
  <c r="E69" i="9"/>
  <c r="F69" i="9" s="1"/>
  <c r="H69" i="9"/>
  <c r="I69" i="9"/>
  <c r="K69" i="9"/>
  <c r="L69" i="9"/>
  <c r="E70" i="9"/>
  <c r="F70" i="9" s="1"/>
  <c r="H70" i="9"/>
  <c r="I70" i="9" s="1"/>
  <c r="K70" i="9"/>
  <c r="L70" i="9"/>
  <c r="E71" i="9"/>
  <c r="F71" i="9" s="1"/>
  <c r="H71" i="9"/>
  <c r="I71" i="9"/>
  <c r="K71" i="9"/>
  <c r="L71" i="9"/>
  <c r="E72" i="9"/>
  <c r="F72" i="9" s="1"/>
  <c r="H72" i="9"/>
  <c r="I72" i="9" s="1"/>
  <c r="K72" i="9"/>
  <c r="L72" i="9"/>
  <c r="E73" i="9"/>
  <c r="F73" i="9" s="1"/>
  <c r="H73" i="9"/>
  <c r="I73" i="9"/>
  <c r="K73" i="9"/>
  <c r="L73" i="9"/>
  <c r="E74" i="9"/>
  <c r="F74" i="9" s="1"/>
  <c r="H74" i="9"/>
  <c r="I74" i="9" s="1"/>
  <c r="K74" i="9"/>
  <c r="L74" i="9"/>
  <c r="E75" i="9"/>
  <c r="F75" i="9" s="1"/>
  <c r="H75" i="9"/>
  <c r="I75" i="9"/>
  <c r="K75" i="9"/>
  <c r="L75" i="9"/>
  <c r="E76" i="9"/>
  <c r="F76" i="9" s="1"/>
  <c r="H76" i="9"/>
  <c r="I76" i="9" s="1"/>
  <c r="K76" i="9"/>
  <c r="L76" i="9"/>
  <c r="E77" i="9"/>
  <c r="F77" i="9" s="1"/>
  <c r="H77" i="9"/>
  <c r="I77" i="9"/>
  <c r="K77" i="9"/>
  <c r="L77" i="9"/>
  <c r="E78" i="9"/>
  <c r="F78" i="9" s="1"/>
  <c r="H78" i="9"/>
  <c r="I78" i="9" s="1"/>
  <c r="K78" i="9"/>
  <c r="L78" i="9"/>
  <c r="E79" i="9"/>
  <c r="F79" i="9" s="1"/>
  <c r="H79" i="9"/>
  <c r="I79" i="9"/>
  <c r="K79" i="9"/>
  <c r="L79" i="9"/>
  <c r="E80" i="9"/>
  <c r="F80" i="9" s="1"/>
  <c r="H80" i="9"/>
  <c r="I80" i="9" s="1"/>
  <c r="K80" i="9"/>
  <c r="L80" i="9"/>
  <c r="E81" i="9"/>
  <c r="F81" i="9" s="1"/>
  <c r="H81" i="9"/>
  <c r="I81" i="9" s="1"/>
  <c r="K81" i="9"/>
  <c r="L81" i="9" s="1"/>
  <c r="E82" i="9"/>
  <c r="F82" i="9" s="1"/>
  <c r="H82" i="9"/>
  <c r="I82" i="9" s="1"/>
  <c r="K82" i="9"/>
  <c r="L82" i="9" s="1"/>
  <c r="E83" i="9"/>
  <c r="F83" i="9" s="1"/>
  <c r="H83" i="9"/>
  <c r="I83" i="9" s="1"/>
  <c r="K83" i="9"/>
  <c r="L83" i="9"/>
  <c r="E84" i="9"/>
  <c r="F84" i="9" s="1"/>
  <c r="H84" i="9"/>
  <c r="I84" i="9" s="1"/>
  <c r="K84" i="9"/>
  <c r="L84" i="9"/>
  <c r="E85" i="9"/>
  <c r="F85" i="9" s="1"/>
  <c r="H85" i="9"/>
  <c r="I85" i="9" s="1"/>
  <c r="K85" i="9"/>
  <c r="L85" i="9"/>
  <c r="E86" i="9"/>
  <c r="F86" i="9" s="1"/>
  <c r="H86" i="9"/>
  <c r="I86" i="9" s="1"/>
  <c r="K86" i="9"/>
  <c r="L86" i="9"/>
  <c r="E87" i="9"/>
  <c r="F87" i="9" s="1"/>
  <c r="H87" i="9"/>
  <c r="I87" i="9" s="1"/>
  <c r="K87" i="9"/>
  <c r="L87" i="9"/>
  <c r="E88" i="9"/>
  <c r="F88" i="9" s="1"/>
  <c r="H88" i="9"/>
  <c r="I88" i="9" s="1"/>
  <c r="K88" i="9"/>
  <c r="L88" i="9"/>
  <c r="E89" i="9"/>
  <c r="F89" i="9" s="1"/>
  <c r="H89" i="9"/>
  <c r="I89" i="9" s="1"/>
  <c r="K89" i="9"/>
  <c r="L89" i="9" s="1"/>
  <c r="E90" i="9"/>
  <c r="F90" i="9" s="1"/>
  <c r="H90" i="9"/>
  <c r="I90" i="9" s="1"/>
  <c r="K90" i="9"/>
  <c r="L90" i="9"/>
  <c r="E91" i="9"/>
  <c r="F91" i="9" s="1"/>
  <c r="H91" i="9"/>
  <c r="I91" i="9" s="1"/>
  <c r="K91" i="9"/>
  <c r="L91" i="9"/>
  <c r="E92" i="9"/>
  <c r="F92" i="9" s="1"/>
  <c r="H92" i="9"/>
  <c r="I92" i="9" s="1"/>
  <c r="K92" i="9"/>
  <c r="L92" i="9"/>
  <c r="E93" i="9"/>
  <c r="F93" i="9" s="1"/>
  <c r="H93" i="9"/>
  <c r="I93" i="9" s="1"/>
  <c r="K93" i="9"/>
  <c r="L93" i="9"/>
  <c r="E94" i="9"/>
  <c r="F94" i="9" s="1"/>
  <c r="H94" i="9"/>
  <c r="I94" i="9" s="1"/>
  <c r="K94" i="9"/>
  <c r="L94" i="9"/>
  <c r="E95" i="9"/>
  <c r="F95" i="9" s="1"/>
  <c r="H95" i="9"/>
  <c r="I95" i="9" s="1"/>
  <c r="K95" i="9"/>
  <c r="L95" i="9"/>
  <c r="E96" i="9"/>
  <c r="F96" i="9" s="1"/>
  <c r="H96" i="9"/>
  <c r="I96" i="9" s="1"/>
  <c r="K96" i="9"/>
  <c r="L96" i="9"/>
  <c r="E97" i="9"/>
  <c r="F97" i="9" s="1"/>
  <c r="H97" i="9"/>
  <c r="I97" i="9" s="1"/>
  <c r="K97" i="9"/>
  <c r="L97" i="9"/>
  <c r="E98" i="9"/>
  <c r="F98" i="9" s="1"/>
  <c r="H98" i="9"/>
  <c r="I98" i="9" s="1"/>
  <c r="K98" i="9"/>
  <c r="L98" i="9"/>
  <c r="E99" i="9"/>
  <c r="F99" i="9" s="1"/>
  <c r="H99" i="9"/>
  <c r="I99" i="9" s="1"/>
  <c r="K99" i="9"/>
  <c r="L99" i="9"/>
  <c r="E100" i="9"/>
  <c r="F100" i="9" s="1"/>
  <c r="H100" i="9"/>
  <c r="I100" i="9" s="1"/>
  <c r="K100" i="9"/>
  <c r="L100" i="9"/>
  <c r="E101" i="9"/>
  <c r="F101" i="9" s="1"/>
  <c r="H101" i="9"/>
  <c r="I101" i="9" s="1"/>
  <c r="K101" i="9"/>
  <c r="L101" i="9" s="1"/>
  <c r="E102" i="9"/>
  <c r="F102" i="9" s="1"/>
  <c r="H102" i="9"/>
  <c r="I102" i="9" s="1"/>
  <c r="K102" i="9"/>
  <c r="L102" i="9"/>
  <c r="E103" i="9"/>
  <c r="F103" i="9" s="1"/>
  <c r="H103" i="9"/>
  <c r="I103" i="9" s="1"/>
  <c r="K103" i="9"/>
  <c r="L103" i="9" s="1"/>
  <c r="E104" i="9"/>
  <c r="F104" i="9" s="1"/>
  <c r="H104" i="9"/>
  <c r="I104" i="9" s="1"/>
  <c r="K104" i="9"/>
  <c r="L104" i="9"/>
  <c r="E105" i="9"/>
  <c r="F105" i="9" s="1"/>
  <c r="H105" i="9"/>
  <c r="I105" i="9" s="1"/>
  <c r="K105" i="9"/>
  <c r="L105" i="9" s="1"/>
  <c r="E106" i="9"/>
  <c r="F106" i="9" s="1"/>
  <c r="H106" i="9"/>
  <c r="I106" i="9" s="1"/>
  <c r="K106" i="9"/>
  <c r="L106" i="9"/>
  <c r="E107" i="9"/>
  <c r="F107" i="9" s="1"/>
  <c r="H107" i="9"/>
  <c r="I107" i="9" s="1"/>
  <c r="K107" i="9"/>
  <c r="L107" i="9" s="1"/>
  <c r="E108" i="9"/>
  <c r="F108" i="9" s="1"/>
  <c r="H108" i="9"/>
  <c r="I108" i="9" s="1"/>
  <c r="K108" i="9"/>
  <c r="L108" i="9"/>
  <c r="E109" i="9"/>
  <c r="F109" i="9" s="1"/>
  <c r="H109" i="9"/>
  <c r="I109" i="9" s="1"/>
  <c r="K109" i="9"/>
  <c r="L109" i="9" s="1"/>
  <c r="E110" i="9"/>
  <c r="F110" i="9" s="1"/>
  <c r="H110" i="9"/>
  <c r="I110" i="9" s="1"/>
  <c r="K110" i="9"/>
  <c r="L110" i="9"/>
  <c r="E25" i="9"/>
  <c r="F25" i="9" s="1"/>
  <c r="H25" i="9"/>
  <c r="I25" i="9" s="1"/>
  <c r="K25" i="9"/>
  <c r="L25" i="9"/>
  <c r="E26" i="9"/>
  <c r="F26" i="9" s="1"/>
  <c r="H26" i="9"/>
  <c r="I26" i="9"/>
  <c r="K26" i="9"/>
  <c r="L26" i="9"/>
  <c r="E27" i="9"/>
  <c r="F27" i="9" s="1"/>
  <c r="H27" i="9"/>
  <c r="I27" i="9" s="1"/>
  <c r="K27" i="9"/>
  <c r="L27" i="9"/>
  <c r="E28" i="9"/>
  <c r="F28" i="9"/>
  <c r="H28" i="9"/>
  <c r="I28" i="9" s="1"/>
  <c r="K28" i="9"/>
  <c r="L28" i="9"/>
  <c r="E29" i="9"/>
  <c r="F29" i="9" s="1"/>
  <c r="H29" i="9"/>
  <c r="I29" i="9" s="1"/>
  <c r="K29" i="9"/>
  <c r="L29" i="9"/>
  <c r="E30" i="9"/>
  <c r="F30" i="9"/>
  <c r="H30" i="9"/>
  <c r="I30" i="9" s="1"/>
  <c r="K30" i="9"/>
  <c r="L30" i="9"/>
  <c r="E31" i="9"/>
  <c r="F31" i="9" s="1"/>
  <c r="H31" i="9"/>
  <c r="I31" i="9" s="1"/>
  <c r="K31" i="9"/>
  <c r="L31" i="9"/>
  <c r="E32" i="9"/>
  <c r="F32" i="9"/>
  <c r="H32" i="9"/>
  <c r="I32" i="9" s="1"/>
  <c r="K32" i="9"/>
  <c r="L32" i="9"/>
  <c r="E33" i="9"/>
  <c r="F33" i="9" s="1"/>
  <c r="H33" i="9"/>
  <c r="I33" i="9" s="1"/>
  <c r="K33" i="9"/>
  <c r="L33" i="9"/>
  <c r="E34" i="9"/>
  <c r="F34" i="9" s="1"/>
  <c r="H34" i="9"/>
  <c r="I34" i="9" s="1"/>
  <c r="K34" i="9"/>
  <c r="L34" i="9"/>
  <c r="E35" i="9"/>
  <c r="F35" i="9" s="1"/>
  <c r="H35" i="9"/>
  <c r="I35" i="9" s="1"/>
  <c r="K35" i="9"/>
  <c r="L35" i="9"/>
  <c r="E36" i="9"/>
  <c r="F36" i="9"/>
  <c r="H36" i="9"/>
  <c r="I36" i="9"/>
  <c r="K36" i="9"/>
  <c r="L36" i="9"/>
  <c r="E37" i="9"/>
  <c r="F37" i="9" s="1"/>
  <c r="H37" i="9"/>
  <c r="I37" i="9" s="1"/>
  <c r="K37" i="9"/>
  <c r="L37" i="9"/>
  <c r="E38" i="9"/>
  <c r="F38" i="9"/>
  <c r="H38" i="9"/>
  <c r="I38" i="9" s="1"/>
  <c r="K38" i="9"/>
  <c r="L38" i="9"/>
  <c r="E39" i="9"/>
  <c r="F39" i="9" s="1"/>
  <c r="H39" i="9"/>
  <c r="I39" i="9" s="1"/>
  <c r="K39" i="9"/>
  <c r="L39" i="9"/>
  <c r="E40" i="9"/>
  <c r="F40" i="9" s="1"/>
  <c r="H40" i="9"/>
  <c r="I40" i="9" s="1"/>
  <c r="K40" i="9"/>
  <c r="L40" i="9"/>
  <c r="E41" i="9"/>
  <c r="F41" i="9" s="1"/>
  <c r="H41" i="9"/>
  <c r="I41" i="9" s="1"/>
  <c r="K41" i="9"/>
  <c r="L41" i="9"/>
  <c r="E42" i="9"/>
  <c r="F42" i="9" s="1"/>
  <c r="H42" i="9"/>
  <c r="I42" i="9" s="1"/>
  <c r="K42" i="9"/>
  <c r="L42" i="9"/>
  <c r="E43" i="9"/>
  <c r="F43" i="9" s="1"/>
  <c r="H43" i="9"/>
  <c r="I43" i="9" s="1"/>
  <c r="K43" i="9"/>
  <c r="L43" i="9"/>
  <c r="E44" i="9"/>
  <c r="F44" i="9"/>
  <c r="H44" i="9"/>
  <c r="I44" i="9" s="1"/>
  <c r="K44" i="9"/>
  <c r="L44" i="9"/>
  <c r="E45" i="9"/>
  <c r="F45" i="9" s="1"/>
  <c r="H45" i="9"/>
  <c r="I45" i="9" s="1"/>
  <c r="K45" i="9"/>
  <c r="L45" i="9"/>
  <c r="E46" i="9"/>
  <c r="F46" i="9"/>
  <c r="H46" i="9"/>
  <c r="I46" i="9"/>
  <c r="K46" i="9"/>
  <c r="L46" i="9"/>
  <c r="E47" i="9"/>
  <c r="F47" i="9" s="1"/>
  <c r="H47" i="9"/>
  <c r="I47" i="9" s="1"/>
  <c r="K47" i="9"/>
  <c r="L47" i="9"/>
  <c r="E48" i="9"/>
  <c r="F48" i="9" s="1"/>
  <c r="H48" i="9"/>
  <c r="I48" i="9"/>
  <c r="K48" i="9"/>
  <c r="L48" i="9"/>
  <c r="E49" i="9"/>
  <c r="F49" i="9" s="1"/>
  <c r="H49" i="9"/>
  <c r="I49" i="9" s="1"/>
  <c r="K49" i="9"/>
  <c r="L49" i="9"/>
  <c r="E50" i="9"/>
  <c r="F50" i="9"/>
  <c r="H50" i="9"/>
  <c r="I50" i="9"/>
  <c r="K50" i="9"/>
  <c r="L50" i="9"/>
  <c r="E24" i="15"/>
  <c r="F24" i="15" s="1"/>
  <c r="H24" i="15"/>
  <c r="I24" i="15" s="1"/>
  <c r="K24" i="15"/>
  <c r="L24" i="15"/>
  <c r="E25" i="15"/>
  <c r="F25" i="15" s="1"/>
  <c r="H25" i="15"/>
  <c r="I25" i="15" s="1"/>
  <c r="K25" i="15"/>
  <c r="L25" i="15"/>
  <c r="E26" i="15"/>
  <c r="F26" i="15" s="1"/>
  <c r="H26" i="15"/>
  <c r="I26" i="15" s="1"/>
  <c r="K26" i="15"/>
  <c r="L26" i="15"/>
  <c r="E27" i="15"/>
  <c r="F27" i="15" s="1"/>
  <c r="H27" i="15"/>
  <c r="I27" i="15" s="1"/>
  <c r="K27" i="15"/>
  <c r="L27" i="15"/>
  <c r="E28" i="15"/>
  <c r="F28" i="15" s="1"/>
  <c r="H28" i="15"/>
  <c r="I28" i="15" s="1"/>
  <c r="K28" i="15"/>
  <c r="L28" i="15"/>
  <c r="E29" i="15"/>
  <c r="F29" i="15" s="1"/>
  <c r="H29" i="15"/>
  <c r="I29" i="15" s="1"/>
  <c r="K29" i="15"/>
  <c r="L29" i="15"/>
  <c r="E30" i="15"/>
  <c r="F30" i="15" s="1"/>
  <c r="H30" i="15"/>
  <c r="I30" i="15" s="1"/>
  <c r="K30" i="15"/>
  <c r="L30" i="15"/>
  <c r="E31" i="15"/>
  <c r="F31" i="15" s="1"/>
  <c r="H31" i="15"/>
  <c r="I31" i="15" s="1"/>
  <c r="K31" i="15"/>
  <c r="L31" i="15"/>
  <c r="E32" i="15"/>
  <c r="F32" i="15" s="1"/>
  <c r="H32" i="15"/>
  <c r="I32" i="15" s="1"/>
  <c r="K32" i="15"/>
  <c r="L32" i="15"/>
  <c r="E33" i="15"/>
  <c r="F33" i="15" s="1"/>
  <c r="H33" i="15"/>
  <c r="I33" i="15" s="1"/>
  <c r="K33" i="15"/>
  <c r="L33" i="15"/>
  <c r="E34" i="15"/>
  <c r="F34" i="15" s="1"/>
  <c r="H34" i="15"/>
  <c r="I34" i="15" s="1"/>
  <c r="K34" i="15"/>
  <c r="L34" i="15"/>
  <c r="E35" i="15"/>
  <c r="F35" i="15" s="1"/>
  <c r="H35" i="15"/>
  <c r="I35" i="15" s="1"/>
  <c r="K35" i="15"/>
  <c r="L35" i="15"/>
  <c r="E36" i="15"/>
  <c r="F36" i="15" s="1"/>
  <c r="H36" i="15"/>
  <c r="I36" i="15" s="1"/>
  <c r="K36" i="15"/>
  <c r="L36" i="15"/>
  <c r="E37" i="15"/>
  <c r="F37" i="15" s="1"/>
  <c r="H37" i="15"/>
  <c r="I37" i="15" s="1"/>
  <c r="K37" i="15"/>
  <c r="L37" i="15"/>
  <c r="E38" i="15"/>
  <c r="F38" i="15" s="1"/>
  <c r="H38" i="15"/>
  <c r="I38" i="15" s="1"/>
  <c r="K38" i="15"/>
  <c r="L38" i="15"/>
  <c r="E39" i="15"/>
  <c r="F39" i="15" s="1"/>
  <c r="H39" i="15"/>
  <c r="I39" i="15" s="1"/>
  <c r="K39" i="15"/>
  <c r="L39" i="15"/>
  <c r="E40" i="15"/>
  <c r="F40" i="15" s="1"/>
  <c r="H40" i="15"/>
  <c r="I40" i="15" s="1"/>
  <c r="K40" i="15"/>
  <c r="L40" i="15"/>
  <c r="E41" i="15"/>
  <c r="F41" i="15" s="1"/>
  <c r="H41" i="15"/>
  <c r="I41" i="15" s="1"/>
  <c r="K41" i="15"/>
  <c r="L41" i="15"/>
  <c r="E42" i="15"/>
  <c r="F42" i="15" s="1"/>
  <c r="H42" i="15"/>
  <c r="I42" i="15" s="1"/>
  <c r="K42" i="15"/>
  <c r="L42" i="15"/>
  <c r="E43" i="15"/>
  <c r="F43" i="15" s="1"/>
  <c r="H43" i="15"/>
  <c r="I43" i="15" s="1"/>
  <c r="K43" i="15"/>
  <c r="L43" i="15"/>
  <c r="E44" i="15"/>
  <c r="F44" i="15" s="1"/>
  <c r="H44" i="15"/>
  <c r="I44" i="15" s="1"/>
  <c r="K44" i="15"/>
  <c r="L44" i="15"/>
  <c r="E45" i="15"/>
  <c r="F45" i="15" s="1"/>
  <c r="H45" i="15"/>
  <c r="I45" i="15" s="1"/>
  <c r="K45" i="15"/>
  <c r="L45" i="15"/>
  <c r="E46" i="15"/>
  <c r="F46" i="15" s="1"/>
  <c r="H46" i="15"/>
  <c r="I46" i="15" s="1"/>
  <c r="K46" i="15"/>
  <c r="L46" i="15"/>
  <c r="E47" i="15"/>
  <c r="F47" i="15" s="1"/>
  <c r="H47" i="15"/>
  <c r="I47" i="15" s="1"/>
  <c r="K47" i="15"/>
  <c r="L47" i="15"/>
  <c r="E48" i="15"/>
  <c r="F48" i="15" s="1"/>
  <c r="H48" i="15"/>
  <c r="I48" i="15" s="1"/>
  <c r="K48" i="15"/>
  <c r="L48" i="15"/>
  <c r="E49" i="15"/>
  <c r="F49" i="15" s="1"/>
  <c r="H49" i="15"/>
  <c r="I49" i="15" s="1"/>
  <c r="K49" i="15"/>
  <c r="L49" i="15"/>
  <c r="E50" i="15"/>
  <c r="F50" i="15" s="1"/>
  <c r="H50" i="15"/>
  <c r="I50" i="15" s="1"/>
  <c r="K50" i="15"/>
  <c r="L50" i="15"/>
  <c r="E51" i="15"/>
  <c r="F51" i="15" s="1"/>
  <c r="H51" i="15"/>
  <c r="I51" i="15" s="1"/>
  <c r="K51" i="15"/>
  <c r="L51" i="15"/>
  <c r="E52" i="15"/>
  <c r="F52" i="15" s="1"/>
  <c r="H52" i="15"/>
  <c r="I52" i="15" s="1"/>
  <c r="K52" i="15"/>
  <c r="L52" i="15"/>
  <c r="E53" i="15"/>
  <c r="F53" i="15" s="1"/>
  <c r="H53" i="15"/>
  <c r="I53" i="15" s="1"/>
  <c r="K53" i="15"/>
  <c r="L53" i="15"/>
  <c r="E54" i="15"/>
  <c r="F54" i="15" s="1"/>
  <c r="H54" i="15"/>
  <c r="I54" i="15" s="1"/>
  <c r="K54" i="15"/>
  <c r="L54" i="15" s="1"/>
  <c r="E55" i="15"/>
  <c r="F55" i="15" s="1"/>
  <c r="H55" i="15"/>
  <c r="I55" i="15" s="1"/>
  <c r="K55" i="15"/>
  <c r="L55" i="15" s="1"/>
  <c r="E56" i="15"/>
  <c r="F56" i="15" s="1"/>
  <c r="H56" i="15"/>
  <c r="I56" i="15" s="1"/>
  <c r="K56" i="15"/>
  <c r="L56" i="15"/>
  <c r="E57" i="15"/>
  <c r="F57" i="15" s="1"/>
  <c r="H57" i="15"/>
  <c r="I57" i="15" s="1"/>
  <c r="K57" i="15"/>
  <c r="L57" i="15"/>
  <c r="E58" i="15"/>
  <c r="F58" i="15" s="1"/>
  <c r="H58" i="15"/>
  <c r="I58" i="15" s="1"/>
  <c r="K58" i="15"/>
  <c r="L58" i="15"/>
  <c r="E59" i="15"/>
  <c r="F59" i="15" s="1"/>
  <c r="H59" i="15"/>
  <c r="I59" i="15" s="1"/>
  <c r="K59" i="15"/>
  <c r="L59" i="15"/>
  <c r="E60" i="15"/>
  <c r="F60" i="15" s="1"/>
  <c r="H60" i="15"/>
  <c r="I60" i="15" s="1"/>
  <c r="K60" i="15"/>
  <c r="L60" i="15"/>
  <c r="E61" i="15"/>
  <c r="F61" i="15" s="1"/>
  <c r="H61" i="15"/>
  <c r="I61" i="15" s="1"/>
  <c r="K61" i="15"/>
  <c r="L61" i="15"/>
  <c r="E62" i="15"/>
  <c r="F62" i="15" s="1"/>
  <c r="H62" i="15"/>
  <c r="I62" i="15" s="1"/>
  <c r="K62" i="15"/>
  <c r="L62" i="15"/>
  <c r="E63" i="15"/>
  <c r="F63" i="15" s="1"/>
  <c r="H63" i="15"/>
  <c r="I63" i="15" s="1"/>
  <c r="K63" i="15"/>
  <c r="L63" i="15"/>
  <c r="E64" i="15"/>
  <c r="F64" i="15" s="1"/>
  <c r="H64" i="15"/>
  <c r="I64" i="15" s="1"/>
  <c r="K64" i="15"/>
  <c r="L64" i="15"/>
  <c r="E65" i="15"/>
  <c r="F65" i="15" s="1"/>
  <c r="H65" i="15"/>
  <c r="I65" i="15" s="1"/>
  <c r="K65" i="15"/>
  <c r="L65" i="15"/>
  <c r="E66" i="15"/>
  <c r="F66" i="15" s="1"/>
  <c r="H66" i="15"/>
  <c r="I66" i="15" s="1"/>
  <c r="K66" i="15"/>
  <c r="L66" i="15"/>
  <c r="E67" i="15"/>
  <c r="F67" i="15" s="1"/>
  <c r="H67" i="15"/>
  <c r="I67" i="15" s="1"/>
  <c r="K67" i="15"/>
  <c r="L67" i="15"/>
  <c r="E68" i="15"/>
  <c r="F68" i="15" s="1"/>
  <c r="H68" i="15"/>
  <c r="I68" i="15" s="1"/>
  <c r="K68" i="15"/>
  <c r="L68" i="15"/>
  <c r="E69" i="15"/>
  <c r="F69" i="15" s="1"/>
  <c r="H69" i="15"/>
  <c r="I69" i="15" s="1"/>
  <c r="K69" i="15"/>
  <c r="L69" i="15"/>
  <c r="E24" i="8"/>
  <c r="F24" i="8" s="1"/>
  <c r="H24" i="8"/>
  <c r="I24" i="8"/>
  <c r="K24" i="8"/>
  <c r="L24" i="8"/>
  <c r="E25" i="8"/>
  <c r="F25" i="8" s="1"/>
  <c r="H25" i="8"/>
  <c r="I25" i="8" s="1"/>
  <c r="K25" i="8"/>
  <c r="L25" i="8"/>
  <c r="E26" i="8"/>
  <c r="F26" i="8" s="1"/>
  <c r="H26" i="8"/>
  <c r="I26" i="8"/>
  <c r="K26" i="8"/>
  <c r="L26" i="8"/>
  <c r="E27" i="8"/>
  <c r="F27" i="8" s="1"/>
  <c r="H27" i="8"/>
  <c r="I27" i="8" s="1"/>
  <c r="K27" i="8"/>
  <c r="L27" i="8"/>
  <c r="E28" i="8"/>
  <c r="F28" i="8" s="1"/>
  <c r="H28" i="8"/>
  <c r="I28" i="8"/>
  <c r="K28" i="8"/>
  <c r="L28" i="8" s="1"/>
  <c r="E29" i="8"/>
  <c r="F29" i="8" s="1"/>
  <c r="H29" i="8"/>
  <c r="I29" i="8"/>
  <c r="K29" i="8"/>
  <c r="L29" i="8"/>
  <c r="E30" i="8"/>
  <c r="F30" i="8" s="1"/>
  <c r="H30" i="8"/>
  <c r="I30" i="8"/>
  <c r="K30" i="8"/>
  <c r="L30" i="8" s="1"/>
  <c r="E31" i="8"/>
  <c r="F31" i="8" s="1"/>
  <c r="H31" i="8"/>
  <c r="I31" i="8"/>
  <c r="K31" i="8"/>
  <c r="L31" i="8"/>
  <c r="E32" i="8"/>
  <c r="F32" i="8" s="1"/>
  <c r="H32" i="8"/>
  <c r="I32" i="8"/>
  <c r="K32" i="8"/>
  <c r="L32" i="8"/>
  <c r="E33" i="8"/>
  <c r="F33" i="8" s="1"/>
  <c r="H33" i="8"/>
  <c r="I33" i="8"/>
  <c r="K33" i="8"/>
  <c r="L33" i="8"/>
  <c r="E34" i="8"/>
  <c r="F34" i="8" s="1"/>
  <c r="H34" i="8"/>
  <c r="I34" i="8"/>
  <c r="K34" i="8"/>
  <c r="L34" i="8" s="1"/>
  <c r="E35" i="8"/>
  <c r="F35" i="8"/>
  <c r="H35" i="8"/>
  <c r="I35" i="8"/>
  <c r="K35" i="8"/>
  <c r="L35" i="8"/>
  <c r="E36" i="8"/>
  <c r="F36" i="8" s="1"/>
  <c r="H36" i="8"/>
  <c r="I36" i="8"/>
  <c r="K36" i="8"/>
  <c r="L36" i="8" s="1"/>
  <c r="E37" i="8"/>
  <c r="F37" i="8" s="1"/>
  <c r="H37" i="8"/>
  <c r="I37" i="8" s="1"/>
  <c r="K37" i="8"/>
  <c r="L37" i="8"/>
  <c r="E38" i="8"/>
  <c r="F38" i="8" s="1"/>
  <c r="H38" i="8"/>
  <c r="I38" i="8"/>
  <c r="K38" i="8"/>
  <c r="L38" i="8"/>
  <c r="E39" i="8"/>
  <c r="F39" i="8" s="1"/>
  <c r="H39" i="8"/>
  <c r="I39" i="8" s="1"/>
  <c r="K39" i="8"/>
  <c r="L39" i="8"/>
  <c r="E40" i="8"/>
  <c r="F40" i="8" s="1"/>
  <c r="H40" i="8"/>
  <c r="I40" i="8"/>
  <c r="K40" i="8"/>
  <c r="L40" i="8"/>
  <c r="E41" i="8"/>
  <c r="F41" i="8"/>
  <c r="H41" i="8"/>
  <c r="I41" i="8"/>
  <c r="K41" i="8"/>
  <c r="L41" i="8"/>
  <c r="E42" i="8"/>
  <c r="F42" i="8" s="1"/>
  <c r="H42" i="8"/>
  <c r="I42" i="8"/>
  <c r="K42" i="8"/>
  <c r="L42" i="8" s="1"/>
  <c r="E43" i="8"/>
  <c r="F43" i="8"/>
  <c r="H43" i="8"/>
  <c r="I43" i="8" s="1"/>
  <c r="K43" i="8"/>
  <c r="L43" i="8"/>
  <c r="E44" i="8"/>
  <c r="F44" i="8" s="1"/>
  <c r="H44" i="8"/>
  <c r="I44" i="8"/>
  <c r="K44" i="8"/>
  <c r="L44" i="8"/>
  <c r="E45" i="8"/>
  <c r="F45" i="8" s="1"/>
  <c r="H45" i="8"/>
  <c r="I45" i="8" s="1"/>
  <c r="K45" i="8"/>
  <c r="L45" i="8"/>
  <c r="E46" i="8"/>
  <c r="F46" i="8" s="1"/>
  <c r="H46" i="8"/>
  <c r="I46" i="8"/>
  <c r="K46" i="8"/>
  <c r="L46" i="8"/>
  <c r="E47" i="8"/>
  <c r="F47" i="8"/>
  <c r="H47" i="8"/>
  <c r="I47" i="8"/>
  <c r="K47" i="8"/>
  <c r="L47" i="8"/>
  <c r="E48" i="8"/>
  <c r="F48" i="8" s="1"/>
  <c r="H48" i="8"/>
  <c r="I48" i="8"/>
  <c r="K48" i="8"/>
  <c r="L48" i="8"/>
  <c r="E49" i="8"/>
  <c r="F49" i="8"/>
  <c r="H49" i="8"/>
  <c r="I49" i="8"/>
  <c r="K49" i="8"/>
  <c r="L49" i="8"/>
  <c r="E50" i="8"/>
  <c r="F50" i="8" s="1"/>
  <c r="H50" i="8"/>
  <c r="I50" i="8"/>
  <c r="K50" i="8"/>
  <c r="L50" i="8"/>
  <c r="E51" i="8"/>
  <c r="F51" i="8" s="1"/>
  <c r="H51" i="8"/>
  <c r="I51" i="8" s="1"/>
  <c r="K51" i="8"/>
  <c r="L51" i="8"/>
  <c r="E52" i="8"/>
  <c r="F52" i="8" s="1"/>
  <c r="H52" i="8"/>
  <c r="I52" i="8"/>
  <c r="K52" i="8"/>
  <c r="L52" i="8" s="1"/>
  <c r="E53" i="8"/>
  <c r="F53" i="8" s="1"/>
  <c r="H53" i="8"/>
  <c r="I53" i="8"/>
  <c r="K53" i="8"/>
  <c r="L53" i="8"/>
  <c r="E54" i="8"/>
  <c r="F54" i="8" s="1"/>
  <c r="H54" i="8"/>
  <c r="I54" i="8"/>
  <c r="K54" i="8"/>
  <c r="L54" i="8" s="1"/>
  <c r="E55" i="8"/>
  <c r="F55" i="8" s="1"/>
  <c r="H55" i="8"/>
  <c r="I55" i="8"/>
  <c r="K55" i="8"/>
  <c r="L55" i="8"/>
  <c r="E56" i="8"/>
  <c r="F56" i="8" s="1"/>
  <c r="H56" i="8"/>
  <c r="I56" i="8" s="1"/>
  <c r="K56" i="8"/>
  <c r="L56" i="8"/>
  <c r="E57" i="8"/>
  <c r="F57" i="8" s="1"/>
  <c r="H57" i="8"/>
  <c r="I57" i="8"/>
  <c r="K57" i="8"/>
  <c r="L57" i="8"/>
  <c r="E58" i="8"/>
  <c r="F58" i="8" s="1"/>
  <c r="H58" i="8"/>
  <c r="I58" i="8"/>
  <c r="K58" i="8"/>
  <c r="L58" i="8" s="1"/>
  <c r="E59" i="8"/>
  <c r="F59" i="8" s="1"/>
  <c r="H59" i="8"/>
  <c r="I59" i="8"/>
  <c r="K59" i="8"/>
  <c r="L59" i="8"/>
  <c r="E60" i="8"/>
  <c r="F60" i="8" s="1"/>
  <c r="H60" i="8"/>
  <c r="I60" i="8"/>
  <c r="K60" i="8"/>
  <c r="L60" i="8" s="1"/>
  <c r="E61" i="8"/>
  <c r="F61" i="8"/>
  <c r="H61" i="8"/>
  <c r="I61" i="8" s="1"/>
  <c r="K61" i="8"/>
  <c r="L61" i="8"/>
  <c r="E62" i="8"/>
  <c r="F62" i="8" s="1"/>
  <c r="H62" i="8"/>
  <c r="I62" i="8" s="1"/>
  <c r="K62" i="8"/>
  <c r="L62" i="8" s="1"/>
  <c r="E63" i="8"/>
  <c r="F63" i="8" s="1"/>
  <c r="H63" i="8"/>
  <c r="I63" i="8" s="1"/>
  <c r="K63" i="8"/>
  <c r="L63" i="8"/>
  <c r="E64" i="8"/>
  <c r="F64" i="8" s="1"/>
  <c r="H64" i="8"/>
  <c r="I64" i="8"/>
  <c r="K64" i="8"/>
  <c r="L64" i="8"/>
  <c r="E65" i="8"/>
  <c r="F65" i="8" s="1"/>
  <c r="H65" i="8"/>
  <c r="I65" i="8"/>
  <c r="K65" i="8"/>
  <c r="L65" i="8" s="1"/>
  <c r="E66" i="8"/>
  <c r="F66" i="8" s="1"/>
  <c r="H66" i="8"/>
  <c r="I66" i="8"/>
  <c r="K66" i="8"/>
  <c r="L66" i="8" s="1"/>
  <c r="E67" i="8"/>
  <c r="F67" i="8" s="1"/>
  <c r="H67" i="8"/>
  <c r="I67" i="8" s="1"/>
  <c r="K67" i="8"/>
  <c r="L67" i="8" s="1"/>
  <c r="E68" i="8"/>
  <c r="F68" i="8" s="1"/>
  <c r="H68" i="8"/>
  <c r="I68" i="8"/>
  <c r="K68" i="8"/>
  <c r="L68" i="8"/>
  <c r="E69" i="8"/>
  <c r="F69" i="8"/>
  <c r="H69" i="8"/>
  <c r="I69" i="8" s="1"/>
  <c r="K69" i="8"/>
  <c r="L69" i="8"/>
  <c r="E70" i="8"/>
  <c r="F70" i="8" s="1"/>
  <c r="H70" i="8"/>
  <c r="I70" i="8"/>
  <c r="K70" i="8"/>
  <c r="L70" i="8"/>
  <c r="E71" i="8"/>
  <c r="F71" i="8"/>
  <c r="H71" i="8"/>
  <c r="I71" i="8"/>
  <c r="K71" i="8"/>
  <c r="L71" i="8" s="1"/>
  <c r="E72" i="8"/>
  <c r="F72" i="8" s="1"/>
  <c r="H72" i="8"/>
  <c r="I72" i="8" s="1"/>
  <c r="K72" i="8"/>
  <c r="L72" i="8"/>
  <c r="E73" i="8"/>
  <c r="F73" i="8"/>
  <c r="H73" i="8"/>
  <c r="I73" i="8"/>
  <c r="K73" i="8"/>
  <c r="L73" i="8" s="1"/>
  <c r="E74" i="8"/>
  <c r="F74" i="8" s="1"/>
  <c r="H74" i="8"/>
  <c r="I74" i="8" s="1"/>
  <c r="K74" i="8"/>
  <c r="L74" i="8"/>
  <c r="E75" i="8"/>
  <c r="F75" i="8" s="1"/>
  <c r="H75" i="8"/>
  <c r="I75" i="8" s="1"/>
  <c r="K75" i="8"/>
  <c r="L75" i="8"/>
  <c r="E76" i="8"/>
  <c r="F76" i="8" s="1"/>
  <c r="H76" i="8"/>
  <c r="I76" i="8"/>
  <c r="K76" i="8"/>
  <c r="L76" i="8" s="1"/>
  <c r="E77" i="8"/>
  <c r="F77" i="8" s="1"/>
  <c r="H77" i="8"/>
  <c r="I77" i="8"/>
  <c r="K77" i="8"/>
  <c r="L77" i="8"/>
  <c r="E78" i="8"/>
  <c r="F78" i="8" s="1"/>
  <c r="H78" i="8"/>
  <c r="I78" i="8" s="1"/>
  <c r="K78" i="8"/>
  <c r="L78" i="8" s="1"/>
  <c r="E79" i="8"/>
  <c r="F79" i="8"/>
  <c r="H79" i="8"/>
  <c r="I79" i="8"/>
  <c r="K79" i="8"/>
  <c r="L79" i="8" s="1"/>
  <c r="E80" i="8"/>
  <c r="F80" i="8" s="1"/>
  <c r="H80" i="8"/>
  <c r="I80" i="8" s="1"/>
  <c r="K80" i="8"/>
  <c r="L80" i="8"/>
  <c r="E81" i="8"/>
  <c r="F81" i="8"/>
  <c r="H81" i="8"/>
  <c r="I81" i="8"/>
  <c r="K81" i="8"/>
  <c r="L81" i="8"/>
  <c r="E82" i="8"/>
  <c r="F82" i="8" s="1"/>
  <c r="H82" i="8"/>
  <c r="I82" i="8"/>
  <c r="K82" i="8"/>
  <c r="L82" i="8" s="1"/>
  <c r="E83" i="8"/>
  <c r="F83" i="8" s="1"/>
  <c r="H83" i="8"/>
  <c r="I83" i="8"/>
  <c r="K83" i="8"/>
  <c r="L83" i="8"/>
  <c r="E84" i="8"/>
  <c r="F84" i="8" s="1"/>
  <c r="H84" i="8"/>
  <c r="I84" i="8"/>
  <c r="K84" i="8"/>
  <c r="L84" i="8" s="1"/>
  <c r="E85" i="8"/>
  <c r="F85" i="8" s="1"/>
  <c r="H85" i="8"/>
  <c r="I85" i="8" s="1"/>
  <c r="K85" i="8"/>
  <c r="L85" i="8"/>
  <c r="E86" i="8"/>
  <c r="F86" i="8" s="1"/>
  <c r="H86" i="8"/>
  <c r="I86" i="8" s="1"/>
  <c r="K86" i="8"/>
  <c r="L86" i="8"/>
  <c r="E87" i="8"/>
  <c r="F87" i="8" s="1"/>
  <c r="H87" i="8"/>
  <c r="I87" i="8" s="1"/>
  <c r="K87" i="8"/>
  <c r="L87" i="8"/>
  <c r="E88" i="8"/>
  <c r="F88" i="8" s="1"/>
  <c r="H88" i="8"/>
  <c r="I88" i="8"/>
  <c r="K88" i="8"/>
  <c r="L88" i="8"/>
  <c r="E89" i="8"/>
  <c r="F89" i="8" s="1"/>
  <c r="H89" i="8"/>
  <c r="I89" i="8"/>
  <c r="K89" i="8"/>
  <c r="L89" i="8" s="1"/>
  <c r="E90" i="8"/>
  <c r="F90" i="8" s="1"/>
  <c r="H90" i="8"/>
  <c r="I90" i="8"/>
  <c r="K90" i="8"/>
  <c r="L90" i="8" s="1"/>
  <c r="E91" i="8"/>
  <c r="F91" i="8" s="1"/>
  <c r="H91" i="8"/>
  <c r="I91" i="8" s="1"/>
  <c r="K91" i="8"/>
  <c r="L91" i="8" s="1"/>
  <c r="E92" i="8"/>
  <c r="F92" i="8" s="1"/>
  <c r="H92" i="8"/>
  <c r="I92" i="8"/>
  <c r="K92" i="8"/>
  <c r="L92" i="8"/>
  <c r="E93" i="8"/>
  <c r="F93" i="8"/>
  <c r="H93" i="8"/>
  <c r="I93" i="8" s="1"/>
  <c r="K93" i="8"/>
  <c r="L93" i="8"/>
  <c r="E94" i="8"/>
  <c r="F94" i="8" s="1"/>
  <c r="H94" i="8"/>
  <c r="I94" i="8"/>
  <c r="K94" i="8"/>
  <c r="L94" i="8"/>
  <c r="E95" i="8"/>
  <c r="F95" i="8" s="1"/>
  <c r="H95" i="8"/>
  <c r="I95" i="8"/>
  <c r="K95" i="8"/>
  <c r="L95" i="8" s="1"/>
  <c r="E96" i="8"/>
  <c r="F96" i="8" s="1"/>
  <c r="H96" i="8"/>
  <c r="I96" i="8" s="1"/>
  <c r="K96" i="8"/>
  <c r="L96" i="8"/>
  <c r="E97" i="8"/>
  <c r="F97" i="8" s="1"/>
  <c r="H97" i="8"/>
  <c r="I97" i="8"/>
  <c r="K97" i="8"/>
  <c r="L97" i="8" s="1"/>
  <c r="E98" i="8"/>
  <c r="F98" i="8" s="1"/>
  <c r="H98" i="8"/>
  <c r="I98" i="8" s="1"/>
  <c r="K98" i="8"/>
  <c r="L98" i="8"/>
  <c r="E99" i="8"/>
  <c r="F99" i="8" s="1"/>
  <c r="H99" i="8"/>
  <c r="I99" i="8" s="1"/>
  <c r="K99" i="8"/>
  <c r="L99" i="8"/>
  <c r="E100" i="8"/>
  <c r="F100" i="8" s="1"/>
  <c r="H100" i="8"/>
  <c r="I100" i="8"/>
  <c r="K100" i="8"/>
  <c r="L100" i="8" s="1"/>
  <c r="E101" i="8"/>
  <c r="F101" i="8" s="1"/>
  <c r="H101" i="8"/>
  <c r="I101" i="8"/>
  <c r="K101" i="8"/>
  <c r="L101" i="8"/>
  <c r="E102" i="8"/>
  <c r="F102" i="8" s="1"/>
  <c r="H102" i="8"/>
  <c r="I102" i="8" s="1"/>
  <c r="K102" i="8"/>
  <c r="L102" i="8" s="1"/>
  <c r="E103" i="8"/>
  <c r="F103" i="8" s="1"/>
  <c r="H103" i="8"/>
  <c r="I103" i="8"/>
  <c r="K103" i="8"/>
  <c r="L103" i="8" s="1"/>
  <c r="E104" i="8"/>
  <c r="F104" i="8" s="1"/>
  <c r="H104" i="8"/>
  <c r="I104" i="8" s="1"/>
  <c r="K104" i="8"/>
  <c r="L104" i="8"/>
  <c r="E105" i="8"/>
  <c r="F105" i="8" s="1"/>
  <c r="H105" i="8"/>
  <c r="I105" i="8"/>
  <c r="K105" i="8"/>
  <c r="L105" i="8"/>
  <c r="E106" i="8"/>
  <c r="F106" i="8" s="1"/>
  <c r="H106" i="8"/>
  <c r="I106" i="8"/>
  <c r="K106" i="8"/>
  <c r="L106" i="8" s="1"/>
  <c r="E107" i="8"/>
  <c r="F107" i="8" s="1"/>
  <c r="H107" i="8"/>
  <c r="I107" i="8"/>
  <c r="K107" i="8"/>
  <c r="L107" i="8"/>
  <c r="E108" i="8"/>
  <c r="F108" i="8" s="1"/>
  <c r="H108" i="8"/>
  <c r="I108" i="8"/>
  <c r="K108" i="8"/>
  <c r="L108" i="8" s="1"/>
  <c r="E109" i="8"/>
  <c r="F109" i="8" s="1"/>
  <c r="H109" i="8"/>
  <c r="I109" i="8" s="1"/>
  <c r="K109" i="8"/>
  <c r="L109" i="8" s="1"/>
  <c r="E110" i="8"/>
  <c r="F110" i="8" s="1"/>
  <c r="H110" i="8"/>
  <c r="I110" i="8" s="1"/>
  <c r="K110" i="8"/>
  <c r="L110" i="8"/>
  <c r="E111" i="8"/>
  <c r="F111" i="8" s="1"/>
  <c r="H111" i="8"/>
  <c r="I111" i="8" s="1"/>
  <c r="K111" i="8"/>
  <c r="L111" i="8"/>
  <c r="E112" i="8"/>
  <c r="F112" i="8" s="1"/>
  <c r="H112" i="8"/>
  <c r="I112" i="8"/>
  <c r="K112" i="8"/>
  <c r="L112" i="8" s="1"/>
  <c r="E113" i="8"/>
  <c r="F113" i="8" s="1"/>
  <c r="H113" i="8"/>
  <c r="I113" i="8"/>
  <c r="K113" i="8"/>
  <c r="L113" i="8" s="1"/>
  <c r="E114" i="8"/>
  <c r="F114" i="8" s="1"/>
  <c r="H114" i="8"/>
  <c r="I114" i="8"/>
  <c r="K114" i="8"/>
  <c r="L114" i="8"/>
  <c r="E115" i="8"/>
  <c r="F115" i="8" s="1"/>
  <c r="H115" i="8"/>
  <c r="I115" i="8" s="1"/>
  <c r="K115" i="8"/>
  <c r="L115" i="8"/>
  <c r="E116" i="8"/>
  <c r="F116" i="8" s="1"/>
  <c r="H116" i="8"/>
  <c r="I116" i="8"/>
  <c r="K116" i="8"/>
  <c r="L116" i="8"/>
  <c r="E117" i="8"/>
  <c r="F117" i="8"/>
  <c r="H117" i="8"/>
  <c r="I117" i="8" s="1"/>
  <c r="K117" i="8"/>
  <c r="L117" i="8" s="1"/>
  <c r="E118" i="8"/>
  <c r="F118" i="8" s="1"/>
  <c r="H118" i="8"/>
  <c r="I118" i="8"/>
  <c r="K118" i="8"/>
  <c r="L118" i="8"/>
  <c r="E119" i="8"/>
  <c r="F119" i="8"/>
  <c r="H119" i="8"/>
  <c r="I119" i="8"/>
  <c r="K119" i="8"/>
  <c r="L119" i="8"/>
  <c r="E120" i="8"/>
  <c r="F120" i="8" s="1"/>
  <c r="H120" i="8"/>
  <c r="I120" i="8" s="1"/>
  <c r="K120" i="8"/>
  <c r="L120" i="8"/>
  <c r="E121" i="8"/>
  <c r="F121" i="8"/>
  <c r="H121" i="8"/>
  <c r="I121" i="8"/>
  <c r="K121" i="8"/>
  <c r="L121" i="8" s="1"/>
  <c r="E122" i="8"/>
  <c r="F122" i="8" s="1"/>
  <c r="H122" i="8"/>
  <c r="I122" i="8"/>
  <c r="K122" i="8"/>
  <c r="L122" i="8"/>
  <c r="E123" i="8"/>
  <c r="F123" i="8" s="1"/>
  <c r="H123" i="8"/>
  <c r="I123" i="8"/>
  <c r="K123" i="8"/>
  <c r="L123" i="8"/>
  <c r="E124" i="8"/>
  <c r="F124" i="8" s="1"/>
  <c r="H124" i="8"/>
  <c r="I124" i="8"/>
  <c r="K124" i="8"/>
  <c r="L124" i="8" s="1"/>
  <c r="E125" i="8"/>
  <c r="F125" i="8" s="1"/>
  <c r="H125" i="8"/>
  <c r="I125" i="8"/>
  <c r="K125" i="8"/>
  <c r="L125" i="8"/>
  <c r="E126" i="8"/>
  <c r="F126" i="8" s="1"/>
  <c r="H126" i="8"/>
  <c r="I126" i="8"/>
  <c r="K126" i="8"/>
  <c r="L126" i="8"/>
  <c r="E127" i="8"/>
  <c r="F127" i="8"/>
  <c r="H127" i="8"/>
  <c r="I127" i="8"/>
  <c r="K127" i="8"/>
  <c r="L127" i="8"/>
  <c r="E128" i="8"/>
  <c r="F128" i="8" s="1"/>
  <c r="H128" i="8"/>
  <c r="I128" i="8" s="1"/>
  <c r="K128" i="8"/>
  <c r="L128" i="8"/>
  <c r="E129" i="8"/>
  <c r="F129" i="8" s="1"/>
  <c r="H129" i="8"/>
  <c r="I129" i="8"/>
  <c r="K129" i="8"/>
  <c r="L129" i="8"/>
  <c r="E130" i="8"/>
  <c r="F130" i="8" s="1"/>
  <c r="H130" i="8"/>
  <c r="I130" i="8"/>
  <c r="K130" i="8"/>
  <c r="L130" i="8"/>
  <c r="E131" i="8"/>
  <c r="F131" i="8"/>
  <c r="H131" i="8"/>
  <c r="I131" i="8"/>
  <c r="K131" i="8"/>
  <c r="L131" i="8"/>
  <c r="E132" i="8"/>
  <c r="F132" i="8" s="1"/>
  <c r="H132" i="8"/>
  <c r="I132" i="8"/>
  <c r="K132" i="8"/>
  <c r="L132" i="8" s="1"/>
  <c r="E133" i="8"/>
  <c r="F133" i="8" s="1"/>
  <c r="H133" i="8"/>
  <c r="I133" i="8" s="1"/>
  <c r="K133" i="8"/>
  <c r="L133" i="8"/>
  <c r="E134" i="8"/>
  <c r="F134" i="8" s="1"/>
  <c r="H134" i="8"/>
  <c r="I134" i="8"/>
  <c r="K134" i="8"/>
  <c r="L134" i="8"/>
  <c r="E135" i="8"/>
  <c r="F135" i="8" s="1"/>
  <c r="H135" i="8"/>
  <c r="I135" i="8"/>
  <c r="K135" i="8"/>
  <c r="L135" i="8"/>
  <c r="E136" i="8"/>
  <c r="F136" i="8" s="1"/>
  <c r="H136" i="8"/>
  <c r="I136" i="8"/>
  <c r="K136" i="8"/>
  <c r="L136" i="8"/>
  <c r="E137" i="8"/>
  <c r="F137" i="8" s="1"/>
  <c r="H137" i="8"/>
  <c r="I137" i="8"/>
  <c r="K137" i="8"/>
  <c r="L137" i="8" s="1"/>
  <c r="E138" i="8"/>
  <c r="F138" i="8" s="1"/>
  <c r="H138" i="8"/>
  <c r="I138" i="8"/>
  <c r="K138" i="8"/>
  <c r="L138" i="8"/>
  <c r="E139" i="8"/>
  <c r="F139" i="8"/>
  <c r="H139" i="8"/>
  <c r="I139" i="8"/>
  <c r="K139" i="8"/>
  <c r="L139" i="8"/>
  <c r="E140" i="8"/>
  <c r="F140" i="8" s="1"/>
  <c r="H140" i="8"/>
  <c r="I140" i="8"/>
  <c r="K140" i="8"/>
  <c r="L140" i="8"/>
  <c r="E141" i="8"/>
  <c r="F141" i="8" s="1"/>
  <c r="H141" i="8"/>
  <c r="I141" i="8" s="1"/>
  <c r="K141" i="8"/>
  <c r="L141" i="8"/>
  <c r="E142" i="8"/>
  <c r="F142" i="8" s="1"/>
  <c r="H142" i="8"/>
  <c r="I142" i="8"/>
  <c r="K142" i="8"/>
  <c r="L142" i="8"/>
  <c r="E143" i="8"/>
  <c r="F143" i="8" s="1"/>
  <c r="H143" i="8"/>
  <c r="I143" i="8"/>
  <c r="K143" i="8"/>
  <c r="L143" i="8"/>
  <c r="E144" i="8"/>
  <c r="F144" i="8" s="1"/>
  <c r="H144" i="8"/>
  <c r="I144" i="8" s="1"/>
  <c r="K144" i="8"/>
  <c r="L144" i="8"/>
  <c r="E145" i="8"/>
  <c r="F145" i="8"/>
  <c r="H145" i="8"/>
  <c r="I145" i="8"/>
  <c r="K145" i="8"/>
  <c r="L145" i="8" s="1"/>
  <c r="E146" i="8"/>
  <c r="F146" i="8" s="1"/>
  <c r="H146" i="8"/>
  <c r="I146" i="8"/>
  <c r="K146" i="8"/>
  <c r="L146" i="8"/>
  <c r="E147" i="8"/>
  <c r="F147" i="8"/>
  <c r="H147" i="8"/>
  <c r="I147" i="8"/>
  <c r="K147" i="8"/>
  <c r="L147" i="8"/>
  <c r="E148" i="8"/>
  <c r="F148" i="8" s="1"/>
  <c r="H148" i="8"/>
  <c r="I148" i="8"/>
  <c r="K148" i="8"/>
  <c r="L148" i="8" s="1"/>
  <c r="E149" i="8"/>
  <c r="F149" i="8" s="1"/>
  <c r="H149" i="8"/>
  <c r="I149" i="8"/>
  <c r="K149" i="8"/>
  <c r="L149" i="8"/>
  <c r="E150" i="8"/>
  <c r="F150" i="8" s="1"/>
  <c r="H150" i="8"/>
  <c r="I150" i="8"/>
  <c r="K150" i="8"/>
  <c r="L150" i="8"/>
  <c r="E151" i="8"/>
  <c r="F151" i="8"/>
  <c r="H151" i="8"/>
  <c r="I151" i="8"/>
  <c r="K151" i="8"/>
  <c r="L151" i="8"/>
  <c r="E152" i="8"/>
  <c r="F152" i="8" s="1"/>
  <c r="H152" i="8"/>
  <c r="I152" i="8" s="1"/>
  <c r="K152" i="8"/>
  <c r="L152" i="8"/>
  <c r="E153" i="8"/>
  <c r="F153" i="8" s="1"/>
  <c r="H153" i="8"/>
  <c r="I153" i="8"/>
  <c r="K153" i="8"/>
  <c r="L153" i="8"/>
  <c r="E154" i="8"/>
  <c r="F154" i="8" s="1"/>
  <c r="H154" i="8"/>
  <c r="I154" i="8"/>
  <c r="K154" i="8"/>
  <c r="L154" i="8"/>
  <c r="E155" i="8"/>
  <c r="F155" i="8"/>
  <c r="H155" i="8"/>
  <c r="I155" i="8"/>
  <c r="K155" i="8"/>
  <c r="L155" i="8"/>
  <c r="E156" i="8"/>
  <c r="F156" i="8" s="1"/>
  <c r="H156" i="8"/>
  <c r="I156" i="8"/>
  <c r="K156" i="8"/>
  <c r="L156" i="8" s="1"/>
  <c r="E157" i="8"/>
  <c r="F157" i="8"/>
  <c r="H157" i="8"/>
  <c r="I157" i="8" s="1"/>
  <c r="K157" i="8"/>
  <c r="L157" i="8"/>
  <c r="E158" i="8"/>
  <c r="F158" i="8" s="1"/>
  <c r="H158" i="8"/>
  <c r="I158" i="8"/>
  <c r="K158" i="8"/>
  <c r="L158" i="8"/>
  <c r="E159" i="8"/>
  <c r="F159" i="8" s="1"/>
  <c r="H159" i="8"/>
  <c r="I159" i="8"/>
  <c r="K159" i="8"/>
  <c r="L159" i="8"/>
  <c r="E160" i="8"/>
  <c r="F160" i="8" s="1"/>
  <c r="H160" i="8"/>
  <c r="I160" i="8"/>
  <c r="K160" i="8"/>
  <c r="L160" i="8"/>
  <c r="E161" i="8"/>
  <c r="F161" i="8" s="1"/>
  <c r="H161" i="8"/>
  <c r="I161" i="8"/>
  <c r="K161" i="8"/>
  <c r="L161" i="8" s="1"/>
  <c r="E162" i="8"/>
  <c r="F162" i="8" s="1"/>
  <c r="H162" i="8"/>
  <c r="I162" i="8"/>
  <c r="K162" i="8"/>
  <c r="L162" i="8"/>
  <c r="E163" i="8"/>
  <c r="F163" i="8"/>
  <c r="H163" i="8"/>
  <c r="I163" i="8"/>
  <c r="K163" i="8"/>
  <c r="L163" i="8"/>
  <c r="E164" i="8"/>
  <c r="F164" i="8" s="1"/>
  <c r="H164" i="8"/>
  <c r="I164" i="8"/>
  <c r="K164" i="8"/>
  <c r="L164" i="8"/>
  <c r="E165" i="8"/>
  <c r="F165" i="8" s="1"/>
  <c r="H165" i="8"/>
  <c r="I165" i="8" s="1"/>
  <c r="K165" i="8"/>
  <c r="L165" i="8"/>
  <c r="E166" i="8"/>
  <c r="F166" i="8" s="1"/>
  <c r="H166" i="8"/>
  <c r="I166" i="8"/>
  <c r="K166" i="8"/>
  <c r="L166" i="8"/>
  <c r="E167" i="8"/>
  <c r="F167" i="8"/>
  <c r="H167" i="8"/>
  <c r="I167" i="8"/>
  <c r="K167" i="8"/>
  <c r="L167" i="8"/>
  <c r="E168" i="8"/>
  <c r="F168" i="8" s="1"/>
  <c r="H168" i="8"/>
  <c r="I168" i="8" s="1"/>
  <c r="K168" i="8"/>
  <c r="L168" i="8"/>
  <c r="E169" i="8"/>
  <c r="F169" i="8" s="1"/>
  <c r="H169" i="8"/>
  <c r="I169" i="8"/>
  <c r="K169" i="8"/>
  <c r="L169" i="8" s="1"/>
  <c r="E170" i="8"/>
  <c r="F170" i="8" s="1"/>
  <c r="H170" i="8"/>
  <c r="I170" i="8"/>
  <c r="K170" i="8"/>
  <c r="L170" i="8"/>
  <c r="E171" i="8"/>
  <c r="F171" i="8"/>
  <c r="H171" i="8"/>
  <c r="I171" i="8"/>
  <c r="K171" i="8"/>
  <c r="L171" i="8"/>
  <c r="E172" i="8"/>
  <c r="F172" i="8" s="1"/>
  <c r="H172" i="8"/>
  <c r="I172" i="8"/>
  <c r="K172" i="8"/>
  <c r="L172" i="8" s="1"/>
  <c r="E173" i="8"/>
  <c r="F173" i="8"/>
  <c r="H173" i="8"/>
  <c r="I173" i="8"/>
  <c r="K173" i="8"/>
  <c r="L173" i="8"/>
  <c r="E174" i="8"/>
  <c r="F174" i="8" s="1"/>
  <c r="H174" i="8"/>
  <c r="I174" i="8"/>
  <c r="K174" i="8"/>
  <c r="L174" i="8"/>
  <c r="E175" i="8"/>
  <c r="F175" i="8"/>
  <c r="H175" i="8"/>
  <c r="I175" i="8"/>
  <c r="K175" i="8"/>
  <c r="L175" i="8"/>
  <c r="E176" i="8"/>
  <c r="F176" i="8" s="1"/>
  <c r="H176" i="8"/>
  <c r="I176" i="8" s="1"/>
  <c r="K176" i="8"/>
  <c r="L176" i="8"/>
  <c r="E177" i="8"/>
  <c r="F177" i="8" s="1"/>
  <c r="H177" i="8"/>
  <c r="I177" i="8"/>
  <c r="K177" i="8"/>
  <c r="L177" i="8"/>
  <c r="E178" i="8"/>
  <c r="F178" i="8" s="1"/>
  <c r="H178" i="8"/>
  <c r="I178" i="8"/>
  <c r="K178" i="8"/>
  <c r="L178" i="8"/>
  <c r="E179" i="8"/>
  <c r="F179" i="8" s="1"/>
  <c r="H179" i="8"/>
  <c r="I179" i="8"/>
  <c r="K179" i="8"/>
  <c r="L179" i="8"/>
  <c r="E180" i="8"/>
  <c r="F180" i="8" s="1"/>
  <c r="H180" i="8"/>
  <c r="I180" i="8"/>
  <c r="K180" i="8"/>
  <c r="L180" i="8" s="1"/>
  <c r="E181" i="8"/>
  <c r="F181" i="8"/>
  <c r="H181" i="8"/>
  <c r="I181" i="8" s="1"/>
  <c r="K181" i="8"/>
  <c r="L181" i="8"/>
  <c r="E182" i="8"/>
  <c r="F182" i="8" s="1"/>
  <c r="H182" i="8"/>
  <c r="I182" i="8"/>
  <c r="K182" i="8"/>
  <c r="L182" i="8"/>
  <c r="E183" i="8"/>
  <c r="F183" i="8"/>
  <c r="H183" i="8"/>
  <c r="I183" i="8"/>
  <c r="K183" i="8"/>
  <c r="L183" i="8"/>
  <c r="E184" i="8"/>
  <c r="F184" i="8" s="1"/>
  <c r="H184" i="8"/>
  <c r="I184" i="8"/>
  <c r="K184" i="8"/>
  <c r="L184" i="8"/>
  <c r="E185" i="8"/>
  <c r="F185" i="8" s="1"/>
  <c r="H185" i="8"/>
  <c r="I185" i="8"/>
  <c r="K185" i="8"/>
  <c r="L185" i="8" s="1"/>
  <c r="E186" i="8"/>
  <c r="F186" i="8" s="1"/>
  <c r="H186" i="8"/>
  <c r="I186" i="8"/>
  <c r="K186" i="8"/>
  <c r="L186" i="8"/>
  <c r="E187" i="8"/>
  <c r="F187" i="8"/>
  <c r="H187" i="8"/>
  <c r="I187" i="8"/>
  <c r="K187" i="8"/>
  <c r="L187" i="8"/>
  <c r="E188" i="8"/>
  <c r="F188" i="8" s="1"/>
  <c r="H188" i="8"/>
  <c r="I188" i="8"/>
  <c r="K188" i="8"/>
  <c r="L188" i="8"/>
  <c r="E189" i="8"/>
  <c r="F189" i="8" s="1"/>
  <c r="H189" i="8"/>
  <c r="I189" i="8" s="1"/>
  <c r="K189" i="8"/>
  <c r="L189" i="8"/>
  <c r="E190" i="8"/>
  <c r="F190" i="8" s="1"/>
  <c r="H190" i="8"/>
  <c r="I190" i="8"/>
  <c r="K190" i="8"/>
  <c r="L190" i="8"/>
  <c r="E191" i="8"/>
  <c r="F191" i="8"/>
  <c r="H191" i="8"/>
  <c r="I191" i="8"/>
  <c r="K191" i="8"/>
  <c r="L191" i="8"/>
  <c r="E192" i="8"/>
  <c r="F192" i="8" s="1"/>
  <c r="H192" i="8"/>
  <c r="I192" i="8" s="1"/>
  <c r="K192" i="8"/>
  <c r="L192" i="8"/>
  <c r="E193" i="8"/>
  <c r="F193" i="8" s="1"/>
  <c r="H193" i="8"/>
  <c r="I193" i="8"/>
  <c r="K193" i="8"/>
  <c r="L193" i="8" s="1"/>
  <c r="E194" i="8"/>
  <c r="F194" i="8"/>
  <c r="H194" i="8"/>
  <c r="I194" i="8" s="1"/>
  <c r="K194" i="8"/>
  <c r="L194" i="8"/>
  <c r="E195" i="8"/>
  <c r="F195" i="8"/>
  <c r="H195" i="8"/>
  <c r="I195" i="8"/>
  <c r="K195" i="8"/>
  <c r="L195" i="8" s="1"/>
  <c r="E196" i="8"/>
  <c r="F196" i="8" s="1"/>
  <c r="H196" i="8"/>
  <c r="I196" i="8" s="1"/>
  <c r="K196" i="8"/>
  <c r="L196" i="8"/>
  <c r="E197" i="8"/>
  <c r="F197" i="8"/>
  <c r="H197" i="8"/>
  <c r="I197" i="8"/>
  <c r="K197" i="8"/>
  <c r="L197" i="8" s="1"/>
  <c r="E198" i="8"/>
  <c r="F198" i="8" s="1"/>
  <c r="H198" i="8"/>
  <c r="I198" i="8" s="1"/>
  <c r="K198" i="8"/>
  <c r="L198" i="8"/>
  <c r="E199" i="8"/>
  <c r="F199" i="8" s="1"/>
  <c r="H199" i="8"/>
  <c r="I199" i="8"/>
  <c r="K199" i="8"/>
  <c r="L199" i="8" s="1"/>
  <c r="E30" i="13"/>
  <c r="F30" i="13" s="1"/>
  <c r="H30" i="13"/>
  <c r="I30" i="13" s="1"/>
  <c r="K30" i="13"/>
  <c r="L30" i="13"/>
  <c r="E31" i="13"/>
  <c r="F31" i="13"/>
  <c r="H31" i="13"/>
  <c r="I31" i="13" s="1"/>
  <c r="K31" i="13"/>
  <c r="L31" i="13" s="1"/>
  <c r="E32" i="13"/>
  <c r="F32" i="13" s="1"/>
  <c r="H32" i="13"/>
  <c r="I32" i="13" s="1"/>
  <c r="K32" i="13"/>
  <c r="L32" i="13"/>
  <c r="E33" i="13"/>
  <c r="F33" i="13"/>
  <c r="H33" i="13"/>
  <c r="I33" i="13" s="1"/>
  <c r="K33" i="13"/>
  <c r="L33" i="13" s="1"/>
  <c r="E34" i="13"/>
  <c r="F34" i="13" s="1"/>
  <c r="H34" i="13"/>
  <c r="I34" i="13" s="1"/>
  <c r="K34" i="13"/>
  <c r="L34" i="13"/>
  <c r="E35" i="13"/>
  <c r="F35" i="13"/>
  <c r="H35" i="13"/>
  <c r="I35" i="13" s="1"/>
  <c r="K35" i="13"/>
  <c r="L35" i="13" s="1"/>
  <c r="E36" i="13"/>
  <c r="F36" i="13" s="1"/>
  <c r="H36" i="13"/>
  <c r="I36" i="13" s="1"/>
  <c r="K36" i="13"/>
  <c r="L36" i="13"/>
  <c r="E37" i="13"/>
  <c r="F37" i="13"/>
  <c r="H37" i="13"/>
  <c r="I37" i="13" s="1"/>
  <c r="K37" i="13"/>
  <c r="L37" i="13" s="1"/>
  <c r="E38" i="13"/>
  <c r="F38" i="13" s="1"/>
  <c r="H38" i="13"/>
  <c r="I38" i="13" s="1"/>
  <c r="K38" i="13"/>
  <c r="L38" i="13"/>
  <c r="E39" i="13"/>
  <c r="F39" i="13"/>
  <c r="H39" i="13"/>
  <c r="I39" i="13" s="1"/>
  <c r="K39" i="13"/>
  <c r="L39" i="13" s="1"/>
  <c r="E40" i="13"/>
  <c r="F40" i="13" s="1"/>
  <c r="H40" i="13"/>
  <c r="I40" i="13" s="1"/>
  <c r="K40" i="13"/>
  <c r="L40" i="13"/>
  <c r="E41" i="13"/>
  <c r="F41" i="13"/>
  <c r="H41" i="13"/>
  <c r="I41" i="13" s="1"/>
  <c r="K41" i="13"/>
  <c r="L41" i="13" s="1"/>
  <c r="E42" i="13"/>
  <c r="F42" i="13" s="1"/>
  <c r="H42" i="13"/>
  <c r="I42" i="13" s="1"/>
  <c r="K42" i="13"/>
  <c r="L42" i="13"/>
  <c r="E43" i="13"/>
  <c r="F43" i="13"/>
  <c r="H43" i="13"/>
  <c r="I43" i="13" s="1"/>
  <c r="K43" i="13"/>
  <c r="L43" i="13" s="1"/>
  <c r="E44" i="13"/>
  <c r="F44" i="13" s="1"/>
  <c r="H44" i="13"/>
  <c r="I44" i="13" s="1"/>
  <c r="K44" i="13"/>
  <c r="L44" i="13"/>
  <c r="E45" i="13"/>
  <c r="F45" i="13"/>
  <c r="H45" i="13"/>
  <c r="I45" i="13" s="1"/>
  <c r="K45" i="13"/>
  <c r="L45" i="13" s="1"/>
  <c r="E46" i="13"/>
  <c r="F46" i="13" s="1"/>
  <c r="H46" i="13"/>
  <c r="I46" i="13" s="1"/>
  <c r="K46" i="13"/>
  <c r="L46" i="13"/>
  <c r="E47" i="13"/>
  <c r="F47" i="13"/>
  <c r="H47" i="13"/>
  <c r="I47" i="13" s="1"/>
  <c r="K47" i="13"/>
  <c r="L47" i="13" s="1"/>
  <c r="E48" i="13"/>
  <c r="F48" i="13" s="1"/>
  <c r="H48" i="13"/>
  <c r="I48" i="13" s="1"/>
  <c r="K48" i="13"/>
  <c r="L48" i="13"/>
  <c r="E49" i="13"/>
  <c r="F49" i="13"/>
  <c r="H49" i="13"/>
  <c r="I49" i="13" s="1"/>
  <c r="K49" i="13"/>
  <c r="L49" i="13" s="1"/>
  <c r="E50" i="13"/>
  <c r="F50" i="13" s="1"/>
  <c r="H50" i="13"/>
  <c r="I50" i="13" s="1"/>
  <c r="K50" i="13"/>
  <c r="L50" i="13"/>
  <c r="E51" i="13"/>
  <c r="F51" i="13"/>
  <c r="H51" i="13"/>
  <c r="I51" i="13" s="1"/>
  <c r="K51" i="13"/>
  <c r="L51" i="13" s="1"/>
  <c r="E52" i="13"/>
  <c r="F52" i="13" s="1"/>
  <c r="H52" i="13"/>
  <c r="I52" i="13" s="1"/>
  <c r="K52" i="13"/>
  <c r="L52" i="13"/>
  <c r="E53" i="13"/>
  <c r="F53" i="13"/>
  <c r="H53" i="13"/>
  <c r="I53" i="13" s="1"/>
  <c r="K53" i="13"/>
  <c r="L53" i="13" s="1"/>
  <c r="E54" i="13"/>
  <c r="F54" i="13" s="1"/>
  <c r="H54" i="13"/>
  <c r="I54" i="13" s="1"/>
  <c r="K54" i="13"/>
  <c r="L54" i="13"/>
  <c r="E55" i="13"/>
  <c r="F55" i="13"/>
  <c r="H55" i="13"/>
  <c r="I55" i="13" s="1"/>
  <c r="K55" i="13"/>
  <c r="L55" i="13" s="1"/>
  <c r="E56" i="13"/>
  <c r="F56" i="13" s="1"/>
  <c r="H56" i="13"/>
  <c r="I56" i="13" s="1"/>
  <c r="K56" i="13"/>
  <c r="L56" i="13"/>
  <c r="E57" i="13"/>
  <c r="F57" i="13"/>
  <c r="H57" i="13"/>
  <c r="I57" i="13" s="1"/>
  <c r="K57" i="13"/>
  <c r="L57" i="13" s="1"/>
  <c r="E58" i="13"/>
  <c r="F58" i="13" s="1"/>
  <c r="H58" i="13"/>
  <c r="I58" i="13" s="1"/>
  <c r="K58" i="13"/>
  <c r="L58" i="13"/>
  <c r="E59" i="13"/>
  <c r="F59" i="13"/>
  <c r="H59" i="13"/>
  <c r="I59" i="13" s="1"/>
  <c r="K59" i="13"/>
  <c r="L59" i="13" s="1"/>
  <c r="E60" i="13"/>
  <c r="F60" i="13" s="1"/>
  <c r="H60" i="13"/>
  <c r="I60" i="13" s="1"/>
  <c r="K60" i="13"/>
  <c r="L60" i="13"/>
  <c r="E61" i="13"/>
  <c r="F61" i="13" s="1"/>
  <c r="H61" i="13"/>
  <c r="I61" i="13" s="1"/>
  <c r="K61" i="13"/>
  <c r="L61" i="13" s="1"/>
  <c r="E62" i="13"/>
  <c r="F62" i="13" s="1"/>
  <c r="H62" i="13"/>
  <c r="I62" i="13" s="1"/>
  <c r="K62" i="13"/>
  <c r="L62" i="13" s="1"/>
  <c r="E63" i="13"/>
  <c r="F63" i="13" s="1"/>
  <c r="H63" i="13"/>
  <c r="I63" i="13" s="1"/>
  <c r="K63" i="13"/>
  <c r="L63" i="13" s="1"/>
  <c r="E64" i="13"/>
  <c r="F64" i="13" s="1"/>
  <c r="H64" i="13"/>
  <c r="I64" i="13" s="1"/>
  <c r="K64" i="13"/>
  <c r="L64" i="13"/>
  <c r="E65" i="13"/>
  <c r="F65" i="13" s="1"/>
  <c r="H65" i="13"/>
  <c r="I65" i="13" s="1"/>
  <c r="K65" i="13"/>
  <c r="L65" i="13" s="1"/>
  <c r="E66" i="13"/>
  <c r="F66" i="13" s="1"/>
  <c r="H66" i="13"/>
  <c r="I66" i="13" s="1"/>
  <c r="K66" i="13"/>
  <c r="L66" i="13"/>
  <c r="E67" i="13"/>
  <c r="F67" i="13" s="1"/>
  <c r="H67" i="13"/>
  <c r="I67" i="13" s="1"/>
  <c r="K67" i="13"/>
  <c r="L67" i="13" s="1"/>
  <c r="E68" i="13"/>
  <c r="F68" i="13" s="1"/>
  <c r="H68" i="13"/>
  <c r="I68" i="13" s="1"/>
  <c r="K68" i="13"/>
  <c r="L68" i="13"/>
  <c r="E69" i="13"/>
  <c r="F69" i="13" s="1"/>
  <c r="H69" i="13"/>
  <c r="I69" i="13" s="1"/>
  <c r="K69" i="13"/>
  <c r="L69" i="13" s="1"/>
  <c r="E70" i="13"/>
  <c r="F70" i="13" s="1"/>
  <c r="H70" i="13"/>
  <c r="I70" i="13" s="1"/>
  <c r="K70" i="13"/>
  <c r="L70" i="13"/>
  <c r="E71" i="13"/>
  <c r="F71" i="13" s="1"/>
  <c r="H71" i="13"/>
  <c r="I71" i="13" s="1"/>
  <c r="K71" i="13"/>
  <c r="L71" i="13" s="1"/>
  <c r="E72" i="13"/>
  <c r="F72" i="13" s="1"/>
  <c r="H72" i="13"/>
  <c r="I72" i="13" s="1"/>
  <c r="K72" i="13"/>
  <c r="L72" i="13"/>
  <c r="E73" i="13"/>
  <c r="F73" i="13" s="1"/>
  <c r="H73" i="13"/>
  <c r="I73" i="13" s="1"/>
  <c r="K73" i="13"/>
  <c r="L73" i="13" s="1"/>
  <c r="E74" i="13"/>
  <c r="F74" i="13" s="1"/>
  <c r="H74" i="13"/>
  <c r="I74" i="13" s="1"/>
  <c r="K74" i="13"/>
  <c r="L74" i="13"/>
  <c r="E75" i="13"/>
  <c r="F75" i="13" s="1"/>
  <c r="H75" i="13"/>
  <c r="I75" i="13" s="1"/>
  <c r="K75" i="13"/>
  <c r="L75" i="13" s="1"/>
  <c r="E76" i="13"/>
  <c r="F76" i="13" s="1"/>
  <c r="H76" i="13"/>
  <c r="I76" i="13" s="1"/>
  <c r="K76" i="13"/>
  <c r="L76" i="13"/>
  <c r="E77" i="13"/>
  <c r="F77" i="13" s="1"/>
  <c r="H77" i="13"/>
  <c r="I77" i="13" s="1"/>
  <c r="K77" i="13"/>
  <c r="L77" i="13" s="1"/>
  <c r="E78" i="13"/>
  <c r="F78" i="13" s="1"/>
  <c r="H78" i="13"/>
  <c r="I78" i="13" s="1"/>
  <c r="K78" i="13"/>
  <c r="L78" i="13"/>
  <c r="E79" i="13"/>
  <c r="F79" i="13" s="1"/>
  <c r="H79" i="13"/>
  <c r="I79" i="13" s="1"/>
  <c r="K79" i="13"/>
  <c r="L79" i="13" s="1"/>
  <c r="E80" i="13"/>
  <c r="F80" i="13" s="1"/>
  <c r="H80" i="13"/>
  <c r="I80" i="13" s="1"/>
  <c r="K80" i="13"/>
  <c r="L80" i="13"/>
  <c r="E81" i="13"/>
  <c r="F81" i="13" s="1"/>
  <c r="H81" i="13"/>
  <c r="I81" i="13" s="1"/>
  <c r="K81" i="13"/>
  <c r="L81" i="13" s="1"/>
  <c r="E82" i="13"/>
  <c r="F82" i="13" s="1"/>
  <c r="H82" i="13"/>
  <c r="I82" i="13" s="1"/>
  <c r="K82" i="13"/>
  <c r="L82" i="13"/>
  <c r="E83" i="13"/>
  <c r="F83" i="13" s="1"/>
  <c r="H83" i="13"/>
  <c r="I83" i="13" s="1"/>
  <c r="K83" i="13"/>
  <c r="L83" i="13" s="1"/>
  <c r="E84" i="13"/>
  <c r="F84" i="13" s="1"/>
  <c r="H84" i="13"/>
  <c r="I84" i="13" s="1"/>
  <c r="K84" i="13"/>
  <c r="L84" i="13"/>
  <c r="E85" i="13"/>
  <c r="F85" i="13" s="1"/>
  <c r="H85" i="13"/>
  <c r="I85" i="13" s="1"/>
  <c r="K85" i="13"/>
  <c r="L85" i="13" s="1"/>
  <c r="E86" i="13"/>
  <c r="F86" i="13" s="1"/>
  <c r="H86" i="13"/>
  <c r="I86" i="13" s="1"/>
  <c r="K86" i="13"/>
  <c r="L86" i="13"/>
  <c r="E87" i="13"/>
  <c r="F87" i="13" s="1"/>
  <c r="H87" i="13"/>
  <c r="I87" i="13" s="1"/>
  <c r="K87" i="13"/>
  <c r="L87" i="13" s="1"/>
  <c r="E88" i="13"/>
  <c r="F88" i="13" s="1"/>
  <c r="H88" i="13"/>
  <c r="I88" i="13" s="1"/>
  <c r="K88" i="13"/>
  <c r="L88" i="13"/>
  <c r="E89" i="13"/>
  <c r="F89" i="13" s="1"/>
  <c r="H89" i="13"/>
  <c r="I89" i="13" s="1"/>
  <c r="K89" i="13"/>
  <c r="L89" i="13" s="1"/>
  <c r="E90" i="13"/>
  <c r="F90" i="13" s="1"/>
  <c r="H90" i="13"/>
  <c r="I90" i="13" s="1"/>
  <c r="K90" i="13"/>
  <c r="L90" i="13"/>
  <c r="E91" i="13"/>
  <c r="F91" i="13" s="1"/>
  <c r="H91" i="13"/>
  <c r="I91" i="13" s="1"/>
  <c r="K91" i="13"/>
  <c r="L91" i="13" s="1"/>
  <c r="E92" i="13"/>
  <c r="F92" i="13" s="1"/>
  <c r="H92" i="13"/>
  <c r="I92" i="13" s="1"/>
  <c r="K92" i="13"/>
  <c r="L92" i="13" s="1"/>
  <c r="E93" i="13"/>
  <c r="F93" i="13" s="1"/>
  <c r="H93" i="13"/>
  <c r="I93" i="13" s="1"/>
  <c r="K93" i="13"/>
  <c r="L93" i="13" s="1"/>
  <c r="E94" i="13"/>
  <c r="F94" i="13" s="1"/>
  <c r="H94" i="13"/>
  <c r="I94" i="13" s="1"/>
  <c r="K94" i="13"/>
  <c r="L94" i="13" s="1"/>
  <c r="E95" i="13"/>
  <c r="F95" i="13" s="1"/>
  <c r="H95" i="13"/>
  <c r="I95" i="13" s="1"/>
  <c r="K95" i="13"/>
  <c r="L95" i="13" s="1"/>
  <c r="E96" i="13"/>
  <c r="F96" i="13" s="1"/>
  <c r="H96" i="13"/>
  <c r="I96" i="13" s="1"/>
  <c r="K96" i="13"/>
  <c r="L96" i="13" s="1"/>
  <c r="E97" i="13"/>
  <c r="F97" i="13" s="1"/>
  <c r="H97" i="13"/>
  <c r="I97" i="13" s="1"/>
  <c r="K97" i="13"/>
  <c r="L97" i="13" s="1"/>
  <c r="E98" i="13"/>
  <c r="F98" i="13" s="1"/>
  <c r="H98" i="13"/>
  <c r="I98" i="13" s="1"/>
  <c r="K98" i="13"/>
  <c r="L98" i="13" s="1"/>
  <c r="E99" i="13"/>
  <c r="F99" i="13" s="1"/>
  <c r="H99" i="13"/>
  <c r="I99" i="13" s="1"/>
  <c r="K99" i="13"/>
  <c r="L99" i="13" s="1"/>
  <c r="E100" i="13"/>
  <c r="F100" i="13" s="1"/>
  <c r="H100" i="13"/>
  <c r="I100" i="13" s="1"/>
  <c r="K100" i="13"/>
  <c r="L100" i="13" s="1"/>
  <c r="E101" i="13"/>
  <c r="F101" i="13" s="1"/>
  <c r="H101" i="13"/>
  <c r="I101" i="13" s="1"/>
  <c r="K101" i="13"/>
  <c r="L101" i="13" s="1"/>
  <c r="E102" i="13"/>
  <c r="F102" i="13" s="1"/>
  <c r="H102" i="13"/>
  <c r="I102" i="13" s="1"/>
  <c r="K102" i="13"/>
  <c r="L102" i="13" s="1"/>
  <c r="E103" i="13"/>
  <c r="F103" i="13" s="1"/>
  <c r="H103" i="13"/>
  <c r="I103" i="13" s="1"/>
  <c r="K103" i="13"/>
  <c r="L103" i="13" s="1"/>
  <c r="E104" i="13"/>
  <c r="F104" i="13" s="1"/>
  <c r="H104" i="13"/>
  <c r="I104" i="13" s="1"/>
  <c r="K104" i="13"/>
  <c r="L104" i="13" s="1"/>
  <c r="E105" i="13"/>
  <c r="F105" i="13" s="1"/>
  <c r="H105" i="13"/>
  <c r="I105" i="13" s="1"/>
  <c r="K105" i="13"/>
  <c r="L105" i="13" s="1"/>
  <c r="E25" i="14"/>
  <c r="F25" i="14" s="1"/>
  <c r="H25" i="14"/>
  <c r="I25" i="14"/>
  <c r="K25" i="14"/>
  <c r="L25" i="14" s="1"/>
  <c r="E26" i="14"/>
  <c r="F26" i="14"/>
  <c r="H26" i="14"/>
  <c r="I26" i="14"/>
  <c r="K26" i="14"/>
  <c r="L26" i="14"/>
  <c r="E27" i="14"/>
  <c r="F27" i="14" s="1"/>
  <c r="H27" i="14"/>
  <c r="I27" i="14"/>
  <c r="K27" i="14"/>
  <c r="L27" i="14" s="1"/>
  <c r="E28" i="14"/>
  <c r="F28" i="14"/>
  <c r="H28" i="14"/>
  <c r="I28" i="14"/>
  <c r="K28" i="14"/>
  <c r="L28" i="14"/>
  <c r="E29" i="14"/>
  <c r="F29" i="14" s="1"/>
  <c r="H29" i="14"/>
  <c r="I29" i="14"/>
  <c r="K29" i="14"/>
  <c r="L29" i="14" s="1"/>
  <c r="E30" i="14"/>
  <c r="F30" i="14"/>
  <c r="H30" i="14"/>
  <c r="I30" i="14"/>
  <c r="K30" i="14"/>
  <c r="L30" i="14"/>
  <c r="E31" i="14"/>
  <c r="F31" i="14" s="1"/>
  <c r="H31" i="14"/>
  <c r="I31" i="14"/>
  <c r="K31" i="14"/>
  <c r="L31" i="14" s="1"/>
  <c r="E32" i="14"/>
  <c r="F32" i="14"/>
  <c r="H32" i="14"/>
  <c r="I32" i="14"/>
  <c r="K32" i="14"/>
  <c r="L32" i="14"/>
  <c r="E33" i="14"/>
  <c r="F33" i="14" s="1"/>
  <c r="H33" i="14"/>
  <c r="I33" i="14"/>
  <c r="K33" i="14"/>
  <c r="L33" i="14" s="1"/>
  <c r="E34" i="14"/>
  <c r="F34" i="14"/>
  <c r="H34" i="14"/>
  <c r="I34" i="14"/>
  <c r="K34" i="14"/>
  <c r="L34" i="14"/>
  <c r="E35" i="14"/>
  <c r="F35" i="14" s="1"/>
  <c r="H35" i="14"/>
  <c r="I35" i="14"/>
  <c r="K35" i="14"/>
  <c r="L35" i="14" s="1"/>
  <c r="E36" i="14"/>
  <c r="F36" i="14"/>
  <c r="H36" i="14"/>
  <c r="I36" i="14"/>
  <c r="K36" i="14"/>
  <c r="L36" i="14"/>
  <c r="E37" i="14"/>
  <c r="F37" i="14" s="1"/>
  <c r="H37" i="14"/>
  <c r="I37" i="14"/>
  <c r="K37" i="14"/>
  <c r="L37" i="14" s="1"/>
  <c r="E38" i="14"/>
  <c r="F38" i="14"/>
  <c r="H38" i="14"/>
  <c r="I38" i="14"/>
  <c r="K38" i="14"/>
  <c r="L38" i="14"/>
  <c r="E39" i="14"/>
  <c r="F39" i="14" s="1"/>
  <c r="H39" i="14"/>
  <c r="I39" i="14"/>
  <c r="K39" i="14"/>
  <c r="L39" i="14" s="1"/>
  <c r="E40" i="14"/>
  <c r="F40" i="14"/>
  <c r="H40" i="14"/>
  <c r="I40" i="14"/>
  <c r="K40" i="14"/>
  <c r="L40" i="14"/>
  <c r="E41" i="14"/>
  <c r="F41" i="14" s="1"/>
  <c r="H41" i="14"/>
  <c r="I41" i="14"/>
  <c r="K41" i="14"/>
  <c r="L41" i="14" s="1"/>
  <c r="E42" i="14"/>
  <c r="F42" i="14"/>
  <c r="H42" i="14"/>
  <c r="I42" i="14"/>
  <c r="K42" i="14"/>
  <c r="L42" i="14"/>
  <c r="E43" i="14"/>
  <c r="F43" i="14" s="1"/>
  <c r="H43" i="14"/>
  <c r="I43" i="14"/>
  <c r="K43" i="14"/>
  <c r="L43" i="14" s="1"/>
  <c r="E44" i="14"/>
  <c r="F44" i="14"/>
  <c r="H44" i="14"/>
  <c r="I44" i="14" s="1"/>
  <c r="K44" i="14"/>
  <c r="L44" i="14"/>
  <c r="E45" i="14"/>
  <c r="F45" i="14" s="1"/>
  <c r="H45" i="14"/>
  <c r="I45" i="14"/>
  <c r="K45" i="14"/>
  <c r="L45" i="14" s="1"/>
  <c r="E46" i="14"/>
  <c r="F46" i="14"/>
  <c r="H46" i="14"/>
  <c r="I46" i="14"/>
  <c r="K46" i="14"/>
  <c r="L46" i="14"/>
  <c r="E47" i="14"/>
  <c r="F47" i="14" s="1"/>
  <c r="H47" i="14"/>
  <c r="I47" i="14"/>
  <c r="K47" i="14"/>
  <c r="L47" i="14" s="1"/>
  <c r="E48" i="14"/>
  <c r="F48" i="14"/>
  <c r="H48" i="14"/>
  <c r="I48" i="14"/>
  <c r="K48" i="14"/>
  <c r="L48" i="14"/>
  <c r="E49" i="14"/>
  <c r="F49" i="14" s="1"/>
  <c r="H49" i="14"/>
  <c r="I49" i="14"/>
  <c r="K49" i="14"/>
  <c r="L49" i="14" s="1"/>
  <c r="E50" i="14"/>
  <c r="F50" i="14"/>
  <c r="H50" i="14"/>
  <c r="I50" i="14"/>
  <c r="K50" i="14"/>
  <c r="L50" i="14"/>
  <c r="E51" i="14"/>
  <c r="F51" i="14" s="1"/>
  <c r="H51" i="14"/>
  <c r="I51" i="14"/>
  <c r="K51" i="14"/>
  <c r="L51" i="14" s="1"/>
  <c r="E52" i="14"/>
  <c r="F52" i="14"/>
  <c r="H52" i="14"/>
  <c r="I52" i="14"/>
  <c r="K52" i="14"/>
  <c r="L52" i="14"/>
  <c r="E53" i="14"/>
  <c r="F53" i="14" s="1"/>
  <c r="H53" i="14"/>
  <c r="I53" i="14"/>
  <c r="K53" i="14"/>
  <c r="L53" i="14" s="1"/>
  <c r="E54" i="14"/>
  <c r="F54" i="14"/>
  <c r="H54" i="14"/>
  <c r="I54" i="14"/>
  <c r="K54" i="14"/>
  <c r="L54" i="14"/>
  <c r="E55" i="14"/>
  <c r="F55" i="14" s="1"/>
  <c r="H55" i="14"/>
  <c r="I55" i="14" s="1"/>
  <c r="K55" i="14"/>
  <c r="L55" i="14" s="1"/>
  <c r="E56" i="14"/>
  <c r="F56" i="14"/>
  <c r="H56" i="14"/>
  <c r="I56" i="14"/>
  <c r="K56" i="14"/>
  <c r="L56" i="14"/>
  <c r="E57" i="14"/>
  <c r="F57" i="14" s="1"/>
  <c r="H57" i="14"/>
  <c r="I57" i="14" s="1"/>
  <c r="K57" i="14"/>
  <c r="L57" i="14" s="1"/>
  <c r="E58" i="14"/>
  <c r="F58" i="14"/>
  <c r="H58" i="14"/>
  <c r="I58" i="14" s="1"/>
  <c r="K58" i="14"/>
  <c r="L58" i="14"/>
  <c r="E59" i="14"/>
  <c r="F59" i="14" s="1"/>
  <c r="H59" i="14"/>
  <c r="I59" i="14" s="1"/>
  <c r="K59" i="14"/>
  <c r="L59" i="14" s="1"/>
  <c r="E60" i="14"/>
  <c r="F60" i="14"/>
  <c r="H60" i="14"/>
  <c r="I60" i="14"/>
  <c r="K60" i="14"/>
  <c r="L60" i="14" s="1"/>
  <c r="E61" i="14"/>
  <c r="F61" i="14" s="1"/>
  <c r="H61" i="14"/>
  <c r="I61" i="14" s="1"/>
  <c r="K61" i="14"/>
  <c r="L61" i="14" s="1"/>
  <c r="E62" i="14"/>
  <c r="F62" i="14"/>
  <c r="H62" i="14"/>
  <c r="I62" i="14"/>
  <c r="K62" i="14"/>
  <c r="L62" i="14"/>
  <c r="E63" i="14"/>
  <c r="F63" i="14" s="1"/>
  <c r="H63" i="14"/>
  <c r="I63" i="14" s="1"/>
  <c r="K63" i="14"/>
  <c r="L63" i="14" s="1"/>
  <c r="E64" i="14"/>
  <c r="F64" i="14" s="1"/>
  <c r="H64" i="14"/>
  <c r="I64" i="14"/>
  <c r="K64" i="14"/>
  <c r="L64" i="14"/>
  <c r="E65" i="14"/>
  <c r="F65" i="14" s="1"/>
  <c r="H65" i="14"/>
  <c r="I65" i="14" s="1"/>
  <c r="K65" i="14"/>
  <c r="L65" i="14" s="1"/>
  <c r="E66" i="14"/>
  <c r="F66" i="14"/>
  <c r="H66" i="14"/>
  <c r="I66" i="14"/>
  <c r="K66" i="14"/>
  <c r="L66" i="14"/>
  <c r="E67" i="14"/>
  <c r="F67" i="14" s="1"/>
  <c r="H67" i="14"/>
  <c r="I67" i="14" s="1"/>
  <c r="K67" i="14"/>
  <c r="L67" i="14" s="1"/>
  <c r="E68" i="14"/>
  <c r="F68" i="14"/>
  <c r="H68" i="14"/>
  <c r="I68" i="14"/>
  <c r="K68" i="14"/>
  <c r="L68" i="14"/>
  <c r="I21" i="14"/>
  <c r="I22" i="14"/>
  <c r="I23" i="14"/>
  <c r="I24" i="14"/>
  <c r="F26" i="10"/>
  <c r="F27" i="10"/>
  <c r="F29" i="10"/>
  <c r="F30" i="10"/>
  <c r="F38" i="10"/>
  <c r="F40" i="10"/>
  <c r="F41" i="10"/>
  <c r="F51" i="10"/>
  <c r="F52" i="10"/>
  <c r="F54" i="10"/>
  <c r="F62" i="10"/>
  <c r="F64" i="10"/>
  <c r="F65" i="10"/>
  <c r="F74" i="10"/>
  <c r="F76" i="10"/>
  <c r="F77" i="10"/>
  <c r="L21" i="14"/>
  <c r="L22" i="14"/>
  <c r="K21" i="14"/>
  <c r="K22" i="14"/>
  <c r="K23" i="14"/>
  <c r="L23" i="14" s="1"/>
  <c r="K24" i="14"/>
  <c r="L24" i="14" s="1"/>
  <c r="E25" i="10"/>
  <c r="F25" i="10" s="1"/>
  <c r="H25" i="10"/>
  <c r="I25" i="10" s="1"/>
  <c r="K25" i="10"/>
  <c r="L25" i="10" s="1"/>
  <c r="E26" i="10"/>
  <c r="H26" i="10"/>
  <c r="I26" i="10" s="1"/>
  <c r="K26" i="10"/>
  <c r="L26" i="10" s="1"/>
  <c r="E27" i="10"/>
  <c r="H27" i="10"/>
  <c r="I27" i="10"/>
  <c r="K27" i="10"/>
  <c r="L27" i="10"/>
  <c r="E28" i="10"/>
  <c r="F28" i="10" s="1"/>
  <c r="H28" i="10"/>
  <c r="I28" i="10" s="1"/>
  <c r="K28" i="10"/>
  <c r="L28" i="10"/>
  <c r="E29" i="10"/>
  <c r="H29" i="10"/>
  <c r="I29" i="10" s="1"/>
  <c r="K29" i="10"/>
  <c r="L29" i="10"/>
  <c r="E30" i="10"/>
  <c r="H30" i="10"/>
  <c r="I30" i="10" s="1"/>
  <c r="K30" i="10"/>
  <c r="L30" i="10" s="1"/>
  <c r="E31" i="10"/>
  <c r="F31" i="10" s="1"/>
  <c r="H31" i="10"/>
  <c r="I31" i="10" s="1"/>
  <c r="K31" i="10"/>
  <c r="L31" i="10"/>
  <c r="E32" i="10"/>
  <c r="F32" i="10" s="1"/>
  <c r="H32" i="10"/>
  <c r="I32" i="10" s="1"/>
  <c r="K32" i="10"/>
  <c r="L32" i="10"/>
  <c r="E33" i="10"/>
  <c r="F33" i="10" s="1"/>
  <c r="H33" i="10"/>
  <c r="I33" i="10"/>
  <c r="K33" i="10"/>
  <c r="L33" i="10" s="1"/>
  <c r="E34" i="10"/>
  <c r="F34" i="10" s="1"/>
  <c r="H34" i="10"/>
  <c r="I34" i="10" s="1"/>
  <c r="K34" i="10"/>
  <c r="L34" i="10"/>
  <c r="E35" i="10"/>
  <c r="F35" i="10" s="1"/>
  <c r="H35" i="10"/>
  <c r="I35" i="10" s="1"/>
  <c r="K35" i="10"/>
  <c r="L35" i="10" s="1"/>
  <c r="E36" i="10"/>
  <c r="F36" i="10" s="1"/>
  <c r="H36" i="10"/>
  <c r="I36" i="10" s="1"/>
  <c r="K36" i="10"/>
  <c r="L36" i="10" s="1"/>
  <c r="E37" i="10"/>
  <c r="F37" i="10" s="1"/>
  <c r="H37" i="10"/>
  <c r="I37" i="10" s="1"/>
  <c r="K37" i="10"/>
  <c r="L37" i="10" s="1"/>
  <c r="E38" i="10"/>
  <c r="H38" i="10"/>
  <c r="I38" i="10" s="1"/>
  <c r="K38" i="10"/>
  <c r="L38" i="10"/>
  <c r="E39" i="10"/>
  <c r="F39" i="10" s="1"/>
  <c r="H39" i="10"/>
  <c r="I39" i="10" s="1"/>
  <c r="K39" i="10"/>
  <c r="L39" i="10"/>
  <c r="E40" i="10"/>
  <c r="H40" i="10"/>
  <c r="I40" i="10" s="1"/>
  <c r="K40" i="10"/>
  <c r="L40" i="10" s="1"/>
  <c r="E41" i="10"/>
  <c r="H41" i="10"/>
  <c r="I41" i="10" s="1"/>
  <c r="K41" i="10"/>
  <c r="L41" i="10"/>
  <c r="E42" i="10"/>
  <c r="F42" i="10" s="1"/>
  <c r="H42" i="10"/>
  <c r="I42" i="10" s="1"/>
  <c r="K42" i="10"/>
  <c r="L42" i="10" s="1"/>
  <c r="E43" i="10"/>
  <c r="F43" i="10" s="1"/>
  <c r="H43" i="10"/>
  <c r="I43" i="10" s="1"/>
  <c r="K43" i="10"/>
  <c r="L43" i="10"/>
  <c r="E44" i="10"/>
  <c r="F44" i="10" s="1"/>
  <c r="H44" i="10"/>
  <c r="I44" i="10" s="1"/>
  <c r="K44" i="10"/>
  <c r="L44" i="10" s="1"/>
  <c r="E45" i="10"/>
  <c r="F45" i="10" s="1"/>
  <c r="H45" i="10"/>
  <c r="I45" i="10" s="1"/>
  <c r="K45" i="10"/>
  <c r="L45" i="10" s="1"/>
  <c r="E46" i="10"/>
  <c r="F46" i="10" s="1"/>
  <c r="H46" i="10"/>
  <c r="I46" i="10" s="1"/>
  <c r="K46" i="10"/>
  <c r="L46" i="10" s="1"/>
  <c r="E47" i="10"/>
  <c r="F47" i="10" s="1"/>
  <c r="H47" i="10"/>
  <c r="I47" i="10" s="1"/>
  <c r="K47" i="10"/>
  <c r="L47" i="10" s="1"/>
  <c r="E48" i="10"/>
  <c r="F48" i="10" s="1"/>
  <c r="H48" i="10"/>
  <c r="I48" i="10" s="1"/>
  <c r="K48" i="10"/>
  <c r="L48" i="10" s="1"/>
  <c r="E49" i="10"/>
  <c r="F49" i="10" s="1"/>
  <c r="H49" i="10"/>
  <c r="I49" i="10" s="1"/>
  <c r="K49" i="10"/>
  <c r="L49" i="10"/>
  <c r="E50" i="10"/>
  <c r="F50" i="10" s="1"/>
  <c r="H50" i="10"/>
  <c r="I50" i="10" s="1"/>
  <c r="K50" i="10"/>
  <c r="L50" i="10"/>
  <c r="E51" i="10"/>
  <c r="H51" i="10"/>
  <c r="I51" i="10" s="1"/>
  <c r="K51" i="10"/>
  <c r="L51" i="10" s="1"/>
  <c r="E52" i="10"/>
  <c r="H52" i="10"/>
  <c r="I52" i="10" s="1"/>
  <c r="K52" i="10"/>
  <c r="L52" i="10"/>
  <c r="E53" i="10"/>
  <c r="F53" i="10" s="1"/>
  <c r="H53" i="10"/>
  <c r="I53" i="10" s="1"/>
  <c r="K53" i="10"/>
  <c r="L53" i="10"/>
  <c r="E54" i="10"/>
  <c r="H54" i="10"/>
  <c r="I54" i="10" s="1"/>
  <c r="K54" i="10"/>
  <c r="L54" i="10" s="1"/>
  <c r="E55" i="10"/>
  <c r="F55" i="10" s="1"/>
  <c r="H55" i="10"/>
  <c r="I55" i="10" s="1"/>
  <c r="K55" i="10"/>
  <c r="L55" i="10"/>
  <c r="E56" i="10"/>
  <c r="F56" i="10" s="1"/>
  <c r="H56" i="10"/>
  <c r="I56" i="10" s="1"/>
  <c r="K56" i="10"/>
  <c r="L56" i="10" s="1"/>
  <c r="E57" i="10"/>
  <c r="F57" i="10" s="1"/>
  <c r="H57" i="10"/>
  <c r="I57" i="10" s="1"/>
  <c r="K57" i="10"/>
  <c r="L57" i="10" s="1"/>
  <c r="E58" i="10"/>
  <c r="F58" i="10" s="1"/>
  <c r="H58" i="10"/>
  <c r="I58" i="10" s="1"/>
  <c r="K58" i="10"/>
  <c r="L58" i="10" s="1"/>
  <c r="E59" i="10"/>
  <c r="F59" i="10" s="1"/>
  <c r="H59" i="10"/>
  <c r="I59" i="10" s="1"/>
  <c r="K59" i="10"/>
  <c r="L59" i="10" s="1"/>
  <c r="E60" i="10"/>
  <c r="F60" i="10" s="1"/>
  <c r="H60" i="10"/>
  <c r="I60" i="10" s="1"/>
  <c r="K60" i="10"/>
  <c r="L60" i="10" s="1"/>
  <c r="E61" i="10"/>
  <c r="F61" i="10" s="1"/>
  <c r="H61" i="10"/>
  <c r="I61" i="10" s="1"/>
  <c r="K61" i="10"/>
  <c r="L61" i="10" s="1"/>
  <c r="E62" i="10"/>
  <c r="H62" i="10"/>
  <c r="I62" i="10" s="1"/>
  <c r="K62" i="10"/>
  <c r="L62" i="10"/>
  <c r="E63" i="10"/>
  <c r="F63" i="10" s="1"/>
  <c r="H63" i="10"/>
  <c r="I63" i="10" s="1"/>
  <c r="K63" i="10"/>
  <c r="L63" i="10" s="1"/>
  <c r="E64" i="10"/>
  <c r="H64" i="10"/>
  <c r="I64" i="10" s="1"/>
  <c r="K64" i="10"/>
  <c r="L64" i="10" s="1"/>
  <c r="E65" i="10"/>
  <c r="H65" i="10"/>
  <c r="I65" i="10" s="1"/>
  <c r="K65" i="10"/>
  <c r="L65" i="10"/>
  <c r="E66" i="10"/>
  <c r="F66" i="10" s="1"/>
  <c r="H66" i="10"/>
  <c r="I66" i="10" s="1"/>
  <c r="K66" i="10"/>
  <c r="L66" i="10" s="1"/>
  <c r="E67" i="10"/>
  <c r="F67" i="10" s="1"/>
  <c r="H67" i="10"/>
  <c r="I67" i="10" s="1"/>
  <c r="K67" i="10"/>
  <c r="L67" i="10" s="1"/>
  <c r="E68" i="10"/>
  <c r="F68" i="10" s="1"/>
  <c r="H68" i="10"/>
  <c r="I68" i="10" s="1"/>
  <c r="K68" i="10"/>
  <c r="L68" i="10"/>
  <c r="E69" i="10"/>
  <c r="F69" i="10" s="1"/>
  <c r="H69" i="10"/>
  <c r="I69" i="10" s="1"/>
  <c r="K69" i="10"/>
  <c r="L69" i="10" s="1"/>
  <c r="E70" i="10"/>
  <c r="F70" i="10" s="1"/>
  <c r="H70" i="10"/>
  <c r="I70" i="10" s="1"/>
  <c r="K70" i="10"/>
  <c r="L70" i="10" s="1"/>
  <c r="E71" i="10"/>
  <c r="F71" i="10" s="1"/>
  <c r="H71" i="10"/>
  <c r="I71" i="10" s="1"/>
  <c r="K71" i="10"/>
  <c r="L71" i="10" s="1"/>
  <c r="E72" i="10"/>
  <c r="F72" i="10" s="1"/>
  <c r="H72" i="10"/>
  <c r="I72" i="10" s="1"/>
  <c r="K72" i="10"/>
  <c r="L72" i="10" s="1"/>
  <c r="E73" i="10"/>
  <c r="F73" i="10" s="1"/>
  <c r="H73" i="10"/>
  <c r="I73" i="10" s="1"/>
  <c r="K73" i="10"/>
  <c r="L73" i="10" s="1"/>
  <c r="E74" i="10"/>
  <c r="H74" i="10"/>
  <c r="I74" i="10" s="1"/>
  <c r="K74" i="10"/>
  <c r="L74" i="10" s="1"/>
  <c r="E75" i="10"/>
  <c r="F75" i="10" s="1"/>
  <c r="H75" i="10"/>
  <c r="I75" i="10" s="1"/>
  <c r="K75" i="10"/>
  <c r="L75" i="10" s="1"/>
  <c r="E76" i="10"/>
  <c r="H76" i="10"/>
  <c r="I76" i="10" s="1"/>
  <c r="K76" i="10"/>
  <c r="L76" i="10" s="1"/>
  <c r="E77" i="10"/>
  <c r="H77" i="10"/>
  <c r="I77" i="10" s="1"/>
  <c r="K77" i="10"/>
  <c r="L77" i="10" s="1"/>
  <c r="E78" i="10"/>
  <c r="F78" i="10" s="1"/>
  <c r="H78" i="10"/>
  <c r="I78" i="10" s="1"/>
  <c r="K78" i="10"/>
  <c r="L78" i="10" s="1"/>
  <c r="E24" i="5"/>
  <c r="F24" i="5"/>
  <c r="H24" i="5"/>
  <c r="I24" i="5"/>
  <c r="K24" i="5"/>
  <c r="L24" i="5"/>
  <c r="E25" i="5"/>
  <c r="F25" i="5"/>
  <c r="H25" i="5"/>
  <c r="I25" i="5" s="1"/>
  <c r="K25" i="5"/>
  <c r="L25" i="5"/>
  <c r="E26" i="5"/>
  <c r="F26" i="5"/>
  <c r="H26" i="5"/>
  <c r="I26" i="5"/>
  <c r="K26" i="5"/>
  <c r="L26" i="5"/>
  <c r="E27" i="5"/>
  <c r="F27" i="5"/>
  <c r="H27" i="5"/>
  <c r="I27" i="5" s="1"/>
  <c r="K27" i="5"/>
  <c r="L27" i="5"/>
  <c r="E28" i="5"/>
  <c r="F28" i="5"/>
  <c r="H28" i="5"/>
  <c r="I28" i="5"/>
  <c r="K28" i="5"/>
  <c r="L28" i="5"/>
  <c r="E29" i="5"/>
  <c r="F29" i="5"/>
  <c r="H29" i="5"/>
  <c r="I29" i="5" s="1"/>
  <c r="K29" i="5"/>
  <c r="L29" i="5"/>
  <c r="E30" i="5"/>
  <c r="F30" i="5"/>
  <c r="H30" i="5"/>
  <c r="I30" i="5"/>
  <c r="K30" i="5"/>
  <c r="L30" i="5"/>
  <c r="E31" i="5"/>
  <c r="F31" i="5"/>
  <c r="H31" i="5"/>
  <c r="I31" i="5" s="1"/>
  <c r="K31" i="5"/>
  <c r="L31" i="5"/>
  <c r="E32" i="5"/>
  <c r="F32" i="5"/>
  <c r="H32" i="5"/>
  <c r="I32" i="5"/>
  <c r="K32" i="5"/>
  <c r="L32" i="5"/>
  <c r="E33" i="5"/>
  <c r="F33" i="5"/>
  <c r="H33" i="5"/>
  <c r="I33" i="5" s="1"/>
  <c r="K33" i="5"/>
  <c r="L33" i="5"/>
  <c r="E34" i="5"/>
  <c r="F34" i="5"/>
  <c r="H34" i="5"/>
  <c r="I34" i="5"/>
  <c r="K34" i="5"/>
  <c r="L34" i="5"/>
  <c r="E35" i="5"/>
  <c r="F35" i="5"/>
  <c r="H35" i="5"/>
  <c r="I35" i="5" s="1"/>
  <c r="K35" i="5"/>
  <c r="L35" i="5"/>
  <c r="E36" i="5"/>
  <c r="F36" i="5"/>
  <c r="H36" i="5"/>
  <c r="I36" i="5"/>
  <c r="K36" i="5"/>
  <c r="L36" i="5"/>
  <c r="E37" i="5"/>
  <c r="F37" i="5"/>
  <c r="H37" i="5"/>
  <c r="I37" i="5" s="1"/>
  <c r="K37" i="5"/>
  <c r="L37" i="5"/>
  <c r="E38" i="5"/>
  <c r="F38" i="5"/>
  <c r="H38" i="5"/>
  <c r="I38" i="5"/>
  <c r="K38" i="5"/>
  <c r="L38" i="5"/>
  <c r="E39" i="5"/>
  <c r="F39" i="5"/>
  <c r="H39" i="5"/>
  <c r="I39" i="5" s="1"/>
  <c r="K39" i="5"/>
  <c r="L39" i="5"/>
  <c r="E40" i="5"/>
  <c r="F40" i="5"/>
  <c r="H40" i="5"/>
  <c r="I40" i="5"/>
  <c r="K40" i="5"/>
  <c r="L40" i="5" s="1"/>
  <c r="E41" i="5"/>
  <c r="F41" i="5"/>
  <c r="H41" i="5"/>
  <c r="I41" i="5" s="1"/>
  <c r="K41" i="5"/>
  <c r="L41" i="5"/>
  <c r="E42" i="5"/>
  <c r="F42" i="5"/>
  <c r="H42" i="5"/>
  <c r="I42" i="5"/>
  <c r="K42" i="5"/>
  <c r="L42" i="5"/>
  <c r="E43" i="5"/>
  <c r="F43" i="5"/>
  <c r="H43" i="5"/>
  <c r="I43" i="5" s="1"/>
  <c r="K43" i="5"/>
  <c r="L43" i="5"/>
  <c r="E44" i="5"/>
  <c r="F44" i="5"/>
  <c r="H44" i="5"/>
  <c r="I44" i="5"/>
  <c r="K44" i="5"/>
  <c r="L44" i="5"/>
  <c r="E45" i="5"/>
  <c r="F45" i="5"/>
  <c r="H45" i="5"/>
  <c r="I45" i="5" s="1"/>
  <c r="K45" i="5"/>
  <c r="L45" i="5"/>
  <c r="E46" i="5"/>
  <c r="F46" i="5"/>
  <c r="H46" i="5"/>
  <c r="I46" i="5"/>
  <c r="K46" i="5"/>
  <c r="L46" i="5"/>
  <c r="E47" i="5"/>
  <c r="F47" i="5"/>
  <c r="H47" i="5"/>
  <c r="I47" i="5" s="1"/>
  <c r="K47" i="5"/>
  <c r="L47" i="5"/>
  <c r="E48" i="5"/>
  <c r="F48" i="5"/>
  <c r="H48" i="5"/>
  <c r="I48" i="5"/>
  <c r="K48" i="5"/>
  <c r="L48" i="5"/>
  <c r="E49" i="5"/>
  <c r="F49" i="5"/>
  <c r="H49" i="5"/>
  <c r="I49" i="5" s="1"/>
  <c r="K49" i="5"/>
  <c r="L49" i="5"/>
  <c r="E50" i="5"/>
  <c r="F50" i="5"/>
  <c r="H50" i="5"/>
  <c r="I50" i="5"/>
  <c r="K50" i="5"/>
  <c r="L50" i="5"/>
  <c r="E51" i="5"/>
  <c r="F51" i="5"/>
  <c r="H51" i="5"/>
  <c r="I51" i="5" s="1"/>
  <c r="K51" i="5"/>
  <c r="L51" i="5"/>
  <c r="E52" i="5"/>
  <c r="F52" i="5"/>
  <c r="H52" i="5"/>
  <c r="I52" i="5"/>
  <c r="K52" i="5"/>
  <c r="L52" i="5"/>
  <c r="E53" i="5"/>
  <c r="F53" i="5"/>
  <c r="H53" i="5"/>
  <c r="I53" i="5" s="1"/>
  <c r="K53" i="5"/>
  <c r="L53" i="5"/>
  <c r="E54" i="5"/>
  <c r="F54" i="5" s="1"/>
  <c r="H54" i="5"/>
  <c r="I54" i="5"/>
  <c r="K54" i="5"/>
  <c r="L54" i="5"/>
  <c r="E55" i="5"/>
  <c r="F55" i="5" s="1"/>
  <c r="H55" i="5"/>
  <c r="I55" i="5" s="1"/>
  <c r="K55" i="5"/>
  <c r="L55" i="5" s="1"/>
  <c r="E56" i="5"/>
  <c r="F56" i="5" s="1"/>
  <c r="H56" i="5"/>
  <c r="I56" i="5"/>
  <c r="K56" i="5"/>
  <c r="L56" i="5"/>
  <c r="E57" i="5"/>
  <c r="F57" i="5"/>
  <c r="H57" i="5"/>
  <c r="I57" i="5" s="1"/>
  <c r="K57" i="5"/>
  <c r="L57" i="5"/>
  <c r="E58" i="5"/>
  <c r="F58" i="5" s="1"/>
  <c r="H58" i="5"/>
  <c r="I58" i="5" s="1"/>
  <c r="K58" i="5"/>
  <c r="L58" i="5"/>
  <c r="E59" i="5"/>
  <c r="F59" i="5" s="1"/>
  <c r="H59" i="5"/>
  <c r="I59" i="5" s="1"/>
  <c r="K59" i="5"/>
  <c r="L59" i="5"/>
  <c r="E60" i="5"/>
  <c r="F60" i="5" s="1"/>
  <c r="H60" i="5"/>
  <c r="I60" i="5"/>
  <c r="K60" i="5"/>
  <c r="L60" i="5"/>
  <c r="E61" i="5"/>
  <c r="F61" i="5"/>
  <c r="H61" i="5"/>
  <c r="I61" i="5" s="1"/>
  <c r="K61" i="5"/>
  <c r="L61" i="5"/>
  <c r="E62" i="5"/>
  <c r="F62" i="5" s="1"/>
  <c r="H62" i="5"/>
  <c r="I62" i="5"/>
  <c r="K62" i="5"/>
  <c r="L62" i="5"/>
  <c r="E63" i="5"/>
  <c r="F63" i="5" s="1"/>
  <c r="H63" i="5"/>
  <c r="I63" i="5" s="1"/>
  <c r="K63" i="5"/>
  <c r="L63" i="5"/>
  <c r="E64" i="5"/>
  <c r="F64" i="5" s="1"/>
  <c r="H64" i="5"/>
  <c r="I64" i="5"/>
  <c r="K64" i="5"/>
  <c r="L64" i="5"/>
  <c r="E65" i="5"/>
  <c r="F65" i="5" s="1"/>
  <c r="H65" i="5"/>
  <c r="I65" i="5" s="1"/>
  <c r="K65" i="5"/>
  <c r="L65" i="5"/>
  <c r="E66" i="5"/>
  <c r="F66" i="5" s="1"/>
  <c r="H66" i="5"/>
  <c r="I66" i="5"/>
  <c r="K66" i="5"/>
  <c r="L66" i="5"/>
  <c r="E67" i="5"/>
  <c r="F67" i="5" s="1"/>
  <c r="H67" i="5"/>
  <c r="I67" i="5" s="1"/>
  <c r="K67" i="5"/>
  <c r="L67" i="5"/>
  <c r="E68" i="5"/>
  <c r="F68" i="5" s="1"/>
  <c r="H68" i="5"/>
  <c r="I68" i="5"/>
  <c r="K68" i="5"/>
  <c r="L68" i="5"/>
  <c r="L28" i="1"/>
  <c r="L29" i="1"/>
  <c r="L30" i="1"/>
  <c r="L31" i="1"/>
  <c r="L32" i="1"/>
  <c r="L33" i="1"/>
  <c r="L34" i="1"/>
  <c r="L35" i="1"/>
  <c r="L36" i="1"/>
  <c r="L37" i="1"/>
  <c r="L38" i="1"/>
  <c r="L39" i="1"/>
  <c r="L40" i="1"/>
  <c r="L41" i="1"/>
  <c r="L42" i="1"/>
  <c r="L43" i="1"/>
  <c r="L44" i="1"/>
  <c r="L45" i="1"/>
  <c r="L46" i="1"/>
  <c r="L47" i="1"/>
  <c r="L48" i="1"/>
  <c r="L49" i="1"/>
  <c r="L50" i="1"/>
  <c r="L51" i="1"/>
  <c r="L52" i="1"/>
  <c r="E21" i="1"/>
  <c r="F21" i="1" s="1"/>
  <c r="H21" i="1"/>
  <c r="I21" i="1" s="1"/>
  <c r="K21" i="1"/>
  <c r="E22" i="1"/>
  <c r="F22" i="1" s="1"/>
  <c r="H22" i="1"/>
  <c r="I22" i="1"/>
  <c r="K22" i="1"/>
  <c r="E23" i="1"/>
  <c r="F23" i="1" s="1"/>
  <c r="H23" i="1"/>
  <c r="I23" i="1" s="1"/>
  <c r="K23" i="1"/>
  <c r="E24" i="1"/>
  <c r="F24" i="1" s="1"/>
  <c r="H24" i="1"/>
  <c r="I24" i="1" s="1"/>
  <c r="K24" i="1"/>
  <c r="E25" i="1"/>
  <c r="F25" i="1" s="1"/>
  <c r="H25" i="1"/>
  <c r="I25" i="1"/>
  <c r="K25" i="1"/>
  <c r="L25" i="1" s="1"/>
  <c r="E26" i="1"/>
  <c r="F26" i="1" s="1"/>
  <c r="H26" i="1"/>
  <c r="I26" i="1" s="1"/>
  <c r="K26" i="1"/>
  <c r="E27" i="1"/>
  <c r="F27" i="1" s="1"/>
  <c r="H27" i="1"/>
  <c r="I27" i="1"/>
  <c r="K27" i="1"/>
  <c r="E28" i="1"/>
  <c r="F28" i="1" s="1"/>
  <c r="H28" i="1"/>
  <c r="I28" i="1"/>
  <c r="K28" i="1"/>
  <c r="E29" i="1"/>
  <c r="F29" i="1" s="1"/>
  <c r="H29" i="1"/>
  <c r="I29" i="1"/>
  <c r="K29" i="1"/>
  <c r="E30" i="1"/>
  <c r="F30" i="1" s="1"/>
  <c r="H30" i="1"/>
  <c r="I30" i="1"/>
  <c r="K30" i="1"/>
  <c r="E31" i="1"/>
  <c r="F31" i="1" s="1"/>
  <c r="H31" i="1"/>
  <c r="I31" i="1"/>
  <c r="K31" i="1"/>
  <c r="E32" i="1"/>
  <c r="F32" i="1" s="1"/>
  <c r="H32" i="1"/>
  <c r="I32" i="1" s="1"/>
  <c r="K32" i="1"/>
  <c r="E33" i="1"/>
  <c r="F33" i="1" s="1"/>
  <c r="H33" i="1"/>
  <c r="I33" i="1"/>
  <c r="K33" i="1"/>
  <c r="E34" i="1"/>
  <c r="F34" i="1" s="1"/>
  <c r="H34" i="1"/>
  <c r="I34" i="1"/>
  <c r="K34" i="1"/>
  <c r="E35" i="1"/>
  <c r="F35" i="1" s="1"/>
  <c r="H35" i="1"/>
  <c r="I35" i="1" s="1"/>
  <c r="K35" i="1"/>
  <c r="E36" i="1"/>
  <c r="F36" i="1" s="1"/>
  <c r="H36" i="1"/>
  <c r="I36" i="1" s="1"/>
  <c r="K36" i="1"/>
  <c r="E37" i="1"/>
  <c r="F37" i="1" s="1"/>
  <c r="H37" i="1"/>
  <c r="I37" i="1"/>
  <c r="K37" i="1"/>
  <c r="E38" i="1"/>
  <c r="F38" i="1" s="1"/>
  <c r="H38" i="1"/>
  <c r="I38" i="1"/>
  <c r="K38" i="1"/>
  <c r="E39" i="1"/>
  <c r="F39" i="1" s="1"/>
  <c r="H39" i="1"/>
  <c r="I39" i="1"/>
  <c r="K39" i="1"/>
  <c r="E40" i="1"/>
  <c r="F40" i="1" s="1"/>
  <c r="H40" i="1"/>
  <c r="I40" i="1"/>
  <c r="K40" i="1"/>
  <c r="E41" i="1"/>
  <c r="F41" i="1" s="1"/>
  <c r="H41" i="1"/>
  <c r="I41" i="1"/>
  <c r="K41" i="1"/>
  <c r="E42" i="1"/>
  <c r="F42" i="1" s="1"/>
  <c r="H42" i="1"/>
  <c r="I42" i="1"/>
  <c r="K42" i="1"/>
  <c r="E43" i="1"/>
  <c r="F43" i="1" s="1"/>
  <c r="H43" i="1"/>
  <c r="I43" i="1" s="1"/>
  <c r="K43" i="1"/>
  <c r="E44" i="1"/>
  <c r="F44" i="1" s="1"/>
  <c r="H44" i="1"/>
  <c r="I44" i="1" s="1"/>
  <c r="K44" i="1"/>
  <c r="E45" i="1"/>
  <c r="F45" i="1" s="1"/>
  <c r="H45" i="1"/>
  <c r="I45" i="1"/>
  <c r="K45" i="1"/>
  <c r="E46" i="1"/>
  <c r="F46" i="1" s="1"/>
  <c r="H46" i="1"/>
  <c r="I46" i="1"/>
  <c r="K46" i="1"/>
  <c r="E47" i="1"/>
  <c r="F47" i="1" s="1"/>
  <c r="H47" i="1"/>
  <c r="I47" i="1" s="1"/>
  <c r="K47" i="1"/>
  <c r="E48" i="1"/>
  <c r="F48" i="1" s="1"/>
  <c r="H48" i="1"/>
  <c r="I48" i="1" s="1"/>
  <c r="K48" i="1"/>
  <c r="E49" i="1"/>
  <c r="F49" i="1" s="1"/>
  <c r="H49" i="1"/>
  <c r="I49" i="1"/>
  <c r="K49" i="1"/>
  <c r="E50" i="1"/>
  <c r="F50" i="1"/>
  <c r="H50" i="1"/>
  <c r="I50" i="1"/>
  <c r="K50" i="1"/>
  <c r="E51" i="1"/>
  <c r="F51" i="1" s="1"/>
  <c r="H51" i="1"/>
  <c r="I51" i="1"/>
  <c r="K51" i="1"/>
  <c r="E52" i="1"/>
  <c r="F52" i="1" s="1"/>
  <c r="H52" i="1"/>
  <c r="I52" i="1"/>
  <c r="K52" i="1"/>
  <c r="L27" i="1"/>
  <c r="L26" i="1"/>
  <c r="L24" i="1"/>
  <c r="E20" i="1"/>
  <c r="K24" i="16"/>
  <c r="L24" i="16" s="1"/>
  <c r="H24" i="16"/>
  <c r="I24" i="16" s="1"/>
  <c r="F24" i="16"/>
  <c r="E24" i="16"/>
  <c r="K23" i="16"/>
  <c r="L23" i="16" s="1"/>
  <c r="H23" i="16"/>
  <c r="I23" i="16" s="1"/>
  <c r="E23" i="16"/>
  <c r="F23" i="16" s="1"/>
  <c r="K22" i="16"/>
  <c r="L22" i="16" s="1"/>
  <c r="H22" i="16"/>
  <c r="I22" i="16" s="1"/>
  <c r="F22" i="16"/>
  <c r="E22" i="16"/>
  <c r="K21" i="16"/>
  <c r="L21" i="16" s="1"/>
  <c r="H21" i="16"/>
  <c r="I13" i="16" s="1"/>
  <c r="E21" i="16"/>
  <c r="G12" i="16" s="1"/>
  <c r="K15" i="16"/>
  <c r="K14" i="16"/>
  <c r="I14" i="16"/>
  <c r="K13" i="16"/>
  <c r="L13" i="16" s="1"/>
  <c r="K12" i="16"/>
  <c r="I12" i="16"/>
  <c r="C6" i="16"/>
  <c r="L23" i="15"/>
  <c r="K23" i="15"/>
  <c r="H23" i="15"/>
  <c r="I23" i="15" s="1"/>
  <c r="E23" i="15"/>
  <c r="F23" i="15" s="1"/>
  <c r="K22" i="15"/>
  <c r="L22" i="15" s="1"/>
  <c r="H22" i="15"/>
  <c r="I22" i="15" s="1"/>
  <c r="E22" i="15"/>
  <c r="F22" i="15" s="1"/>
  <c r="L21" i="15"/>
  <c r="K21" i="15"/>
  <c r="H21" i="15"/>
  <c r="I21" i="15" s="1"/>
  <c r="E21" i="15"/>
  <c r="F21" i="15" s="1"/>
  <c r="K20" i="15"/>
  <c r="L20" i="15" s="1"/>
  <c r="H20" i="15"/>
  <c r="I20" i="15" s="1"/>
  <c r="E20" i="15"/>
  <c r="K15" i="15"/>
  <c r="I15" i="15"/>
  <c r="K14" i="15"/>
  <c r="I14" i="15"/>
  <c r="K13" i="15"/>
  <c r="I13" i="15"/>
  <c r="K12" i="15"/>
  <c r="I12" i="15"/>
  <c r="C6" i="15"/>
  <c r="H24" i="14"/>
  <c r="E24" i="14"/>
  <c r="F24" i="14" s="1"/>
  <c r="H23" i="14"/>
  <c r="E23" i="14"/>
  <c r="F23" i="14" s="1"/>
  <c r="K12" i="14"/>
  <c r="H22" i="14"/>
  <c r="I12" i="14" s="1"/>
  <c r="E22" i="14"/>
  <c r="F22" i="14" s="1"/>
  <c r="H21" i="14"/>
  <c r="E21" i="14"/>
  <c r="F21" i="14" s="1"/>
  <c r="C6" i="14"/>
  <c r="K29" i="13"/>
  <c r="L29" i="13" s="1"/>
  <c r="H29" i="13"/>
  <c r="I29" i="13" s="1"/>
  <c r="E29" i="13"/>
  <c r="F29" i="13" s="1"/>
  <c r="K28" i="13"/>
  <c r="L28" i="13" s="1"/>
  <c r="H28" i="13"/>
  <c r="I28" i="13" s="1"/>
  <c r="E28" i="13"/>
  <c r="F28" i="13" s="1"/>
  <c r="K27" i="13"/>
  <c r="L27" i="13" s="1"/>
  <c r="H27" i="13"/>
  <c r="I27" i="13" s="1"/>
  <c r="E27" i="13"/>
  <c r="F27" i="13" s="1"/>
  <c r="K26" i="13"/>
  <c r="L26" i="13" s="1"/>
  <c r="H26" i="13"/>
  <c r="I26" i="13" s="1"/>
  <c r="E26" i="13"/>
  <c r="F26" i="13" s="1"/>
  <c r="K25" i="13"/>
  <c r="L25" i="13" s="1"/>
  <c r="H25" i="13"/>
  <c r="I25" i="13" s="1"/>
  <c r="E25" i="13"/>
  <c r="F25" i="13" s="1"/>
  <c r="K24" i="13"/>
  <c r="L24" i="13" s="1"/>
  <c r="H24" i="13"/>
  <c r="I24" i="13" s="1"/>
  <c r="E24" i="13"/>
  <c r="F24" i="13" s="1"/>
  <c r="K23" i="13"/>
  <c r="L23" i="13" s="1"/>
  <c r="H23" i="13"/>
  <c r="I23" i="13" s="1"/>
  <c r="E23" i="13"/>
  <c r="F23" i="13" s="1"/>
  <c r="K15" i="13"/>
  <c r="I15" i="13"/>
  <c r="K14" i="13"/>
  <c r="I14" i="13"/>
  <c r="K13" i="13"/>
  <c r="I13" i="13"/>
  <c r="K12" i="13"/>
  <c r="I12" i="13"/>
  <c r="C6" i="13"/>
  <c r="E24" i="7"/>
  <c r="F24" i="7" s="1"/>
  <c r="H24" i="7"/>
  <c r="I24" i="7" s="1"/>
  <c r="K24" i="7"/>
  <c r="L24" i="7" s="1"/>
  <c r="E24" i="6"/>
  <c r="F24" i="6" s="1"/>
  <c r="H24" i="6"/>
  <c r="I24" i="6" s="1"/>
  <c r="K24" i="6"/>
  <c r="L24" i="6" s="1"/>
  <c r="E24" i="9"/>
  <c r="F24" i="9" s="1"/>
  <c r="H24" i="9"/>
  <c r="I24" i="9" s="1"/>
  <c r="K24" i="9"/>
  <c r="L24" i="9" s="1"/>
  <c r="E23" i="8"/>
  <c r="F23" i="8" s="1"/>
  <c r="H23" i="8"/>
  <c r="I23" i="8" s="1"/>
  <c r="K23" i="8"/>
  <c r="L23" i="8" s="1"/>
  <c r="E24" i="10"/>
  <c r="F24" i="10" s="1"/>
  <c r="H24" i="10"/>
  <c r="I24" i="10" s="1"/>
  <c r="K24" i="10"/>
  <c r="L24" i="10" s="1"/>
  <c r="C6" i="7"/>
  <c r="C6" i="6"/>
  <c r="C6" i="9"/>
  <c r="C6" i="8"/>
  <c r="C6" i="10"/>
  <c r="C6" i="5"/>
  <c r="C6" i="1"/>
  <c r="C11" i="3"/>
  <c r="G13" i="15" l="1"/>
  <c r="L14" i="16"/>
  <c r="D8" i="16" s="1"/>
  <c r="E8" i="16" s="1"/>
  <c r="L12" i="16"/>
  <c r="L15" i="16"/>
  <c r="L13" i="15"/>
  <c r="J13" i="15"/>
  <c r="J12" i="15"/>
  <c r="L12" i="15"/>
  <c r="J14" i="15"/>
  <c r="D7" i="15" s="1"/>
  <c r="E7" i="15" s="1"/>
  <c r="L14" i="15"/>
  <c r="D8" i="15" s="1"/>
  <c r="E8" i="15" s="1"/>
  <c r="J15" i="15"/>
  <c r="L15" i="15"/>
  <c r="G12" i="15"/>
  <c r="G14" i="15"/>
  <c r="G13" i="14"/>
  <c r="G14" i="14"/>
  <c r="I14" i="14"/>
  <c r="K14" i="14"/>
  <c r="G15" i="14"/>
  <c r="K13" i="14"/>
  <c r="I15" i="14"/>
  <c r="K15" i="14"/>
  <c r="I13" i="14"/>
  <c r="G12" i="14"/>
  <c r="G14" i="16"/>
  <c r="I21" i="16"/>
  <c r="G15" i="16"/>
  <c r="F21" i="16"/>
  <c r="G13" i="16"/>
  <c r="H13" i="16" s="1"/>
  <c r="I15" i="16"/>
  <c r="J15" i="16" s="1"/>
  <c r="F20" i="15"/>
  <c r="G15" i="15"/>
  <c r="G14" i="13"/>
  <c r="G15" i="13"/>
  <c r="G12" i="13"/>
  <c r="G13" i="13"/>
  <c r="J15" i="13"/>
  <c r="J14" i="13"/>
  <c r="D7" i="13" s="1"/>
  <c r="E7" i="13" s="1"/>
  <c r="L14" i="13"/>
  <c r="D8" i="13" s="1"/>
  <c r="E8" i="13" s="1"/>
  <c r="J12" i="13"/>
  <c r="L12" i="13"/>
  <c r="J13" i="13"/>
  <c r="L15" i="13"/>
  <c r="L13" i="13"/>
  <c r="C16" i="3"/>
  <c r="C15" i="3"/>
  <c r="C14" i="3"/>
  <c r="C13" i="3"/>
  <c r="C12" i="3"/>
  <c r="C10" i="3"/>
  <c r="H15" i="15" l="1"/>
  <c r="H15" i="13"/>
  <c r="H13" i="13"/>
  <c r="H12" i="14"/>
  <c r="J15" i="14"/>
  <c r="L15" i="14"/>
  <c r="L12" i="14"/>
  <c r="J13" i="14"/>
  <c r="H15" i="14"/>
  <c r="L14" i="14"/>
  <c r="D8" i="14" s="1"/>
  <c r="E8" i="14" s="1"/>
  <c r="J14" i="14"/>
  <c r="D7" i="14" s="1"/>
  <c r="E7" i="14" s="1"/>
  <c r="H14" i="14"/>
  <c r="D6" i="14" s="1"/>
  <c r="E6" i="14" s="1"/>
  <c r="L13" i="14"/>
  <c r="J12" i="14"/>
  <c r="H13" i="14"/>
  <c r="H14" i="16"/>
  <c r="D6" i="16" s="1"/>
  <c r="E6" i="16" s="1"/>
  <c r="J13" i="16"/>
  <c r="H12" i="16"/>
  <c r="H15" i="16"/>
  <c r="J14" i="16"/>
  <c r="D7" i="16" s="1"/>
  <c r="E7" i="16" s="1"/>
  <c r="J12" i="16"/>
  <c r="H13" i="15"/>
  <c r="H14" i="15"/>
  <c r="D6" i="15" s="1"/>
  <c r="E6" i="15" s="1"/>
  <c r="H12" i="15"/>
  <c r="H14" i="13"/>
  <c r="D6" i="13" s="1"/>
  <c r="E6" i="13" s="1"/>
  <c r="H12" i="13"/>
  <c r="C18" i="3"/>
  <c r="K23" i="10"/>
  <c r="L23" i="10" s="1"/>
  <c r="H23" i="10"/>
  <c r="I23" i="10" s="1"/>
  <c r="E23" i="10"/>
  <c r="F23" i="10" s="1"/>
  <c r="K22" i="10"/>
  <c r="L22" i="10" s="1"/>
  <c r="H22" i="10"/>
  <c r="I22" i="10" s="1"/>
  <c r="E22" i="10"/>
  <c r="F22" i="10" s="1"/>
  <c r="K21" i="10"/>
  <c r="L21" i="10" s="1"/>
  <c r="H21" i="10"/>
  <c r="I21" i="10" s="1"/>
  <c r="E21" i="10"/>
  <c r="F21" i="10" s="1"/>
  <c r="K23" i="7"/>
  <c r="L23" i="7" s="1"/>
  <c r="H23" i="7"/>
  <c r="I23" i="7" s="1"/>
  <c r="E23" i="7"/>
  <c r="F23" i="7" s="1"/>
  <c r="K22" i="7"/>
  <c r="L22" i="7" s="1"/>
  <c r="H22" i="7"/>
  <c r="I22" i="7" s="1"/>
  <c r="E22" i="7"/>
  <c r="F22" i="7" s="1"/>
  <c r="K21" i="7"/>
  <c r="L21" i="7" s="1"/>
  <c r="H21" i="7"/>
  <c r="I21" i="7" s="1"/>
  <c r="E21" i="7"/>
  <c r="F21" i="7" s="1"/>
  <c r="K23" i="6"/>
  <c r="L23" i="6" s="1"/>
  <c r="H23" i="6"/>
  <c r="I23" i="6" s="1"/>
  <c r="E23" i="6"/>
  <c r="F23" i="6" s="1"/>
  <c r="K22" i="6"/>
  <c r="L22" i="6" s="1"/>
  <c r="H22" i="6"/>
  <c r="I22" i="6" s="1"/>
  <c r="E22" i="6"/>
  <c r="F22" i="6" s="1"/>
  <c r="K21" i="6"/>
  <c r="L21" i="6" s="1"/>
  <c r="H21" i="6"/>
  <c r="I21" i="6" s="1"/>
  <c r="E21" i="6"/>
  <c r="F21" i="6" s="1"/>
  <c r="K23" i="9"/>
  <c r="L23" i="9" s="1"/>
  <c r="H23" i="9"/>
  <c r="I23" i="9" s="1"/>
  <c r="E23" i="9"/>
  <c r="F23" i="9" s="1"/>
  <c r="K22" i="9"/>
  <c r="L22" i="9" s="1"/>
  <c r="H22" i="9"/>
  <c r="I22" i="9" s="1"/>
  <c r="E22" i="9"/>
  <c r="F22" i="9" s="1"/>
  <c r="K21" i="9"/>
  <c r="L21" i="9" s="1"/>
  <c r="H21" i="9"/>
  <c r="I21" i="9" s="1"/>
  <c r="E21" i="9"/>
  <c r="F21" i="9" s="1"/>
  <c r="K22" i="8"/>
  <c r="L22" i="8" s="1"/>
  <c r="H22" i="8"/>
  <c r="I22" i="8" s="1"/>
  <c r="E22" i="8"/>
  <c r="F22" i="8" s="1"/>
  <c r="K21" i="8"/>
  <c r="H21" i="8"/>
  <c r="I21" i="8" s="1"/>
  <c r="E21" i="8"/>
  <c r="K20" i="8"/>
  <c r="L20" i="8" s="1"/>
  <c r="H20" i="8"/>
  <c r="I20" i="8" s="1"/>
  <c r="E20" i="8"/>
  <c r="F20" i="8" s="1"/>
  <c r="K23" i="5"/>
  <c r="L23" i="5" s="1"/>
  <c r="H23" i="5"/>
  <c r="I23" i="5" s="1"/>
  <c r="E23" i="5"/>
  <c r="L21" i="1"/>
  <c r="L22" i="1"/>
  <c r="K20" i="1"/>
  <c r="H20" i="1"/>
  <c r="I20" i="1" s="1"/>
  <c r="F23" i="5" l="1"/>
  <c r="G14" i="5"/>
  <c r="K13" i="10"/>
  <c r="G14" i="10"/>
  <c r="I12" i="7"/>
  <c r="G12" i="9"/>
  <c r="I12" i="6"/>
  <c r="K14" i="9"/>
  <c r="G15" i="6"/>
  <c r="I15" i="7"/>
  <c r="G15" i="10"/>
  <c r="K14" i="8"/>
  <c r="K13" i="7"/>
  <c r="G13" i="8"/>
  <c r="I15" i="9"/>
  <c r="I12" i="10"/>
  <c r="K15" i="1"/>
  <c r="I14" i="8"/>
  <c r="K12" i="9"/>
  <c r="K15" i="6"/>
  <c r="K12" i="7"/>
  <c r="K15" i="7"/>
  <c r="K15" i="5"/>
  <c r="K15" i="8"/>
  <c r="G14" i="8"/>
  <c r="I13" i="9"/>
  <c r="K13" i="6"/>
  <c r="G13" i="7"/>
  <c r="I14" i="7"/>
  <c r="G13" i="10"/>
  <c r="I14" i="10"/>
  <c r="K15" i="10"/>
  <c r="G13" i="6"/>
  <c r="G14" i="7"/>
  <c r="K12" i="10"/>
  <c r="I15" i="10"/>
  <c r="G14" i="9"/>
  <c r="G12" i="6"/>
  <c r="I14" i="6"/>
  <c r="G12" i="7"/>
  <c r="I13" i="7"/>
  <c r="K14" i="7"/>
  <c r="G12" i="10"/>
  <c r="I13" i="10"/>
  <c r="K14" i="10"/>
  <c r="G13" i="5"/>
  <c r="K13" i="5"/>
  <c r="I14" i="5"/>
  <c r="I12" i="5"/>
  <c r="G15" i="5"/>
  <c r="K14" i="1"/>
  <c r="G12" i="5"/>
  <c r="I13" i="5"/>
  <c r="K14" i="5"/>
  <c r="K13" i="8"/>
  <c r="G13" i="9"/>
  <c r="I14" i="9"/>
  <c r="K15" i="9"/>
  <c r="K12" i="6"/>
  <c r="G14" i="6"/>
  <c r="I15" i="6"/>
  <c r="G15" i="7"/>
  <c r="K12" i="5"/>
  <c r="I15" i="5"/>
  <c r="I12" i="8"/>
  <c r="G15" i="8"/>
  <c r="I12" i="9"/>
  <c r="K13" i="9"/>
  <c r="G15" i="9"/>
  <c r="I13" i="6"/>
  <c r="K14" i="6"/>
  <c r="L21" i="8"/>
  <c r="K12" i="8"/>
  <c r="I13" i="8"/>
  <c r="I15" i="8"/>
  <c r="F21" i="8"/>
  <c r="G12" i="8"/>
  <c r="L20" i="1"/>
  <c r="K12" i="1"/>
  <c r="K13" i="1"/>
  <c r="F14" i="3" l="1"/>
  <c r="I13" i="1"/>
  <c r="G16" i="3"/>
  <c r="F15" i="3"/>
  <c r="E15" i="3"/>
  <c r="F13" i="3"/>
  <c r="F16" i="3"/>
  <c r="E16" i="3"/>
  <c r="L13" i="6"/>
  <c r="G15" i="3"/>
  <c r="E14" i="3"/>
  <c r="G14" i="3"/>
  <c r="E13" i="3"/>
  <c r="G13" i="3"/>
  <c r="G12" i="3"/>
  <c r="E12" i="3"/>
  <c r="F12" i="3"/>
  <c r="G11" i="3"/>
  <c r="E11" i="3"/>
  <c r="F11" i="3"/>
  <c r="L12" i="8"/>
  <c r="H15" i="6"/>
  <c r="H15" i="5"/>
  <c r="H12" i="7"/>
  <c r="L15" i="8"/>
  <c r="H12" i="6"/>
  <c r="L15" i="7"/>
  <c r="L12" i="5"/>
  <c r="J12" i="7"/>
  <c r="J14" i="6"/>
  <c r="H14" i="6"/>
  <c r="D6" i="6" s="1"/>
  <c r="E6" i="6" s="1"/>
  <c r="L13" i="1"/>
  <c r="L15" i="6"/>
  <c r="L13" i="8"/>
  <c r="G10" i="3"/>
  <c r="L12" i="10"/>
  <c r="L12" i="9"/>
  <c r="H12" i="8"/>
  <c r="J13" i="9"/>
  <c r="H14" i="9"/>
  <c r="J14" i="7"/>
  <c r="L13" i="7"/>
  <c r="H13" i="10"/>
  <c r="J13" i="10"/>
  <c r="J14" i="9"/>
  <c r="H12" i="10"/>
  <c r="J12" i="10"/>
  <c r="H15" i="9"/>
  <c r="L15" i="10"/>
  <c r="L12" i="7"/>
  <c r="J15" i="6"/>
  <c r="J15" i="10"/>
  <c r="H15" i="10"/>
  <c r="H14" i="10"/>
  <c r="H15" i="7"/>
  <c r="L14" i="7"/>
  <c r="H13" i="7"/>
  <c r="J15" i="7"/>
  <c r="J15" i="8"/>
  <c r="L14" i="6"/>
  <c r="L13" i="9"/>
  <c r="J15" i="5"/>
  <c r="L14" i="10"/>
  <c r="J13" i="7"/>
  <c r="J14" i="10"/>
  <c r="L13" i="10"/>
  <c r="L13" i="5"/>
  <c r="H12" i="5"/>
  <c r="J12" i="8"/>
  <c r="J14" i="5"/>
  <c r="D7" i="5" s="1"/>
  <c r="E7" i="5" s="1"/>
  <c r="H14" i="5"/>
  <c r="J12" i="5"/>
  <c r="H12" i="9"/>
  <c r="H13" i="9"/>
  <c r="L12" i="1"/>
  <c r="L14" i="8"/>
  <c r="J12" i="6"/>
  <c r="J13" i="6"/>
  <c r="J12" i="9"/>
  <c r="H13" i="6"/>
  <c r="L12" i="6"/>
  <c r="L14" i="5"/>
  <c r="L15" i="5"/>
  <c r="J15" i="9"/>
  <c r="H14" i="7"/>
  <c r="L14" i="9"/>
  <c r="L15" i="9"/>
  <c r="J13" i="5"/>
  <c r="H13" i="5"/>
  <c r="H13" i="8"/>
  <c r="J13" i="8"/>
  <c r="J14" i="8"/>
  <c r="H15" i="8"/>
  <c r="H14" i="8"/>
  <c r="L15" i="1"/>
  <c r="L14" i="1"/>
  <c r="I12" i="1"/>
  <c r="I14" i="1"/>
  <c r="I15" i="1"/>
  <c r="F20" i="1"/>
  <c r="G13" i="1"/>
  <c r="G12" i="1"/>
  <c r="G15" i="1"/>
  <c r="G14" i="1"/>
  <c r="D6" i="5" l="1"/>
  <c r="E6" i="5" s="1"/>
  <c r="D7" i="7"/>
  <c r="E7" i="7" s="1"/>
  <c r="D6" i="9"/>
  <c r="E6" i="9" s="1"/>
  <c r="G18" i="3"/>
  <c r="G19" i="3"/>
  <c r="D8" i="7"/>
  <c r="E8" i="7" s="1"/>
  <c r="D8" i="9"/>
  <c r="E8" i="9" s="1"/>
  <c r="D8" i="8"/>
  <c r="E8" i="8" s="1"/>
  <c r="D8" i="6"/>
  <c r="E8" i="6" s="1"/>
  <c r="D7" i="6"/>
  <c r="E7" i="6" s="1"/>
  <c r="D8" i="1"/>
  <c r="E8" i="1" s="1"/>
  <c r="D6" i="7"/>
  <c r="E6" i="7" s="1"/>
  <c r="D7" i="10"/>
  <c r="E7" i="10" s="1"/>
  <c r="D7" i="8"/>
  <c r="E7" i="8" s="1"/>
  <c r="D6" i="10"/>
  <c r="E6" i="10" s="1"/>
  <c r="D7" i="9"/>
  <c r="E7" i="9" s="1"/>
  <c r="D6" i="8"/>
  <c r="E6" i="8" s="1"/>
  <c r="D8" i="10"/>
  <c r="E8" i="10" s="1"/>
  <c r="D8" i="5"/>
  <c r="E8" i="5" s="1"/>
  <c r="F10" i="3"/>
  <c r="E10" i="3"/>
  <c r="J15" i="1"/>
  <c r="J14" i="1"/>
  <c r="J12" i="1"/>
  <c r="J13" i="1"/>
  <c r="F19" i="3" l="1"/>
  <c r="F18" i="3"/>
  <c r="E19" i="3"/>
  <c r="E18" i="3"/>
  <c r="D7" i="1"/>
  <c r="E7" i="1" s="1"/>
  <c r="H12" i="1" l="1"/>
  <c r="H15" i="1"/>
  <c r="H14" i="1"/>
  <c r="H13" i="1"/>
  <c r="D6" i="1" l="1"/>
  <c r="E6" i="1" s="1"/>
</calcChain>
</file>

<file path=xl/sharedStrings.xml><?xml version="1.0" encoding="utf-8"?>
<sst xmlns="http://schemas.openxmlformats.org/spreadsheetml/2006/main" count="1360" uniqueCount="784">
  <si>
    <t>Numbered area on map</t>
  </si>
  <si>
    <t>Area of grass (m₂)</t>
  </si>
  <si>
    <t>Grassland</t>
  </si>
  <si>
    <t>Total score</t>
  </si>
  <si>
    <t>Level</t>
  </si>
  <si>
    <t>Condition</t>
  </si>
  <si>
    <t>Baseline</t>
  </si>
  <si>
    <t>Estate name</t>
  </si>
  <si>
    <t>Region</t>
  </si>
  <si>
    <t>Date of baseline condition assessment</t>
  </si>
  <si>
    <t>Condition Assessment</t>
  </si>
  <si>
    <t>Ponds</t>
  </si>
  <si>
    <t>Water courses</t>
  </si>
  <si>
    <t>Hedges</t>
  </si>
  <si>
    <t>Shrubs, borders and walls</t>
  </si>
  <si>
    <t>Trees</t>
  </si>
  <si>
    <t>Woodland</t>
  </si>
  <si>
    <t>Post enhancement</t>
  </si>
  <si>
    <t>Total area (m₂)</t>
  </si>
  <si>
    <t>%</t>
  </si>
  <si>
    <t>Post enhancement works</t>
  </si>
  <si>
    <r>
      <t>Condition</t>
    </r>
    <r>
      <rPr>
        <b/>
        <sz val="12"/>
        <color theme="8" tint="0.79998168889431442"/>
        <rFont val="Arial"/>
        <family val="2"/>
      </rPr>
      <t>2</t>
    </r>
  </si>
  <si>
    <r>
      <t>Level</t>
    </r>
    <r>
      <rPr>
        <b/>
        <sz val="12"/>
        <color theme="8" tint="0.79998168889431442"/>
        <rFont val="Arial"/>
        <family val="2"/>
      </rPr>
      <t>3</t>
    </r>
  </si>
  <si>
    <r>
      <t>Total score</t>
    </r>
    <r>
      <rPr>
        <b/>
        <sz val="12"/>
        <color theme="8" tint="0.79998168889431442"/>
        <rFont val="Arial"/>
        <family val="2"/>
      </rPr>
      <t>4</t>
    </r>
  </si>
  <si>
    <t>Poor</t>
  </si>
  <si>
    <t>Moderate</t>
  </si>
  <si>
    <t>Good</t>
  </si>
  <si>
    <t>Excellent</t>
  </si>
  <si>
    <t>Condition definitions</t>
  </si>
  <si>
    <t xml:space="preserve">Poor: </t>
  </si>
  <si>
    <t>Regularly cut, short, traditionally maintained grass</t>
  </si>
  <si>
    <t xml:space="preserve">Moderate: </t>
  </si>
  <si>
    <t xml:space="preserve">Good: </t>
  </si>
  <si>
    <t xml:space="preserve">Excellent: </t>
  </si>
  <si>
    <t>Post-enhancement works</t>
  </si>
  <si>
    <t>Assessment completed</t>
  </si>
  <si>
    <t>Date</t>
  </si>
  <si>
    <t>Target met</t>
  </si>
  <si>
    <r>
      <t>Condition</t>
    </r>
    <r>
      <rPr>
        <b/>
        <sz val="12"/>
        <color theme="9" tint="0.79998168889431442"/>
        <rFont val="Arial"/>
        <family val="2"/>
      </rPr>
      <t>3</t>
    </r>
  </si>
  <si>
    <r>
      <t>Level</t>
    </r>
    <r>
      <rPr>
        <b/>
        <sz val="12"/>
        <color theme="9" tint="0.79998168889431442"/>
        <rFont val="Arial"/>
        <family val="2"/>
      </rPr>
      <t>2</t>
    </r>
  </si>
  <si>
    <r>
      <t>Total score</t>
    </r>
    <r>
      <rPr>
        <b/>
        <sz val="12"/>
        <color theme="9" tint="0.79998168889431442"/>
        <rFont val="Arial"/>
        <family val="2"/>
      </rPr>
      <t>2</t>
    </r>
  </si>
  <si>
    <t>m² of outdoor estate space enabling nature's recovery*</t>
  </si>
  <si>
    <t>*to be enabling nature's recovery the condition of the space must be either 'good' or 'excellent', specific definitions of these in relation to the habitat type, can be found on each tab</t>
  </si>
  <si>
    <t>% of estate outdoor space contributing to nature's recovery</t>
  </si>
  <si>
    <t>% good or excellent condition</t>
  </si>
  <si>
    <t>Notes:</t>
  </si>
  <si>
    <t>a.        Tree trunk diameter at chest height varies with species. The measurement here is an average, some species will be mature with a smaller diameter, however this gives a good average for assessment purposes.</t>
  </si>
  <si>
    <t>b.        If the tree being assessed is a coppice stool (where multiple trunks are growing from the same point at the base then then the diameter of base should be measured rather than the diameter at chest height to assess maturity.</t>
  </si>
  <si>
    <t>Numbered tree on map</t>
  </si>
  <si>
    <t>Majority (50% or more) of trees are a non-native species and are not mature (tree trunk diameter at chest height less than 30cm)</t>
  </si>
  <si>
    <t>Trees are non-native species but are mature (tree trunk diameter at chest height is greater than 30cm)</t>
  </si>
  <si>
    <t>Trees are a native species but are not mature (tree trunk diameter at chest height is less than 30cm)</t>
  </si>
  <si>
    <t>Trees are a native species and are mature (tree trunk diameter at chest height is more than 30cm)</t>
  </si>
  <si>
    <t>The hedge comprises of up to 2 species of woody plant and it has multiple gaps along its length.</t>
  </si>
  <si>
    <t>The hedge comprises of up to 3 species of woody plant within every 30m with no gaps. If the hedge is less than 30m long then base your assessment on a different species occurring at least every 10m.</t>
  </si>
  <si>
    <t>The hedge comprises of up to 4 species of woody plant within every 30m with no gaps. If the hedge is less than 30m long then base your assessment on a different species occurring at least every 8m.</t>
  </si>
  <si>
    <t>The hedge comprises of up to 5 species of woody plant within every 30m and no gaps. If the hedge is less than 30m long then base your assessment on a different species occurring at least every 5m.</t>
  </si>
  <si>
    <t>Pond contains some water but is heavily silted and or vegetation covers 100% of the water surface</t>
  </si>
  <si>
    <t>Pond holds water but there is little or no vegetation present AND a 1m strip of vegetation (grass or shrubs) is left around the edge of the pond to act as a buffer against pollution</t>
  </si>
  <si>
    <t>Pond holds water, up to 50% water surface is covered in vegetation providing a variety of habitats for wildlife AND a 1m strip of vegetation (grass or shrubs) is left around the edge of the pond to act as a buffer against pollution</t>
  </si>
  <si>
    <t>Notes</t>
  </si>
  <si>
    <t>a.        Pond vegetation in this context includes floating, emergent vegetation and marginal plants.</t>
  </si>
  <si>
    <t>Management of the land adjacent (e.g. grass cutting) goes right up to the edge/bank of the water course and there is no buffer</t>
  </si>
  <si>
    <t>A 0.5m strip of land adjacent (e.g grass cutting) is left wild to provide a narrow buffer for the water course</t>
  </si>
  <si>
    <t>A 1m strip of land adjacent (e.g grass cutting) is left wild to provide a good buffer for the water course</t>
  </si>
  <si>
    <t>A 1m strip of land adjacent is left wild to provide a good buffer for the water course AND no chemicals are used in close proximity (10m) of the water course</t>
  </si>
  <si>
    <t>Total m² area</t>
  </si>
  <si>
    <t>Habitat type</t>
  </si>
  <si>
    <t>Number of trees</t>
  </si>
  <si>
    <t>Area of woodland (m₂)</t>
  </si>
  <si>
    <t>Floor area of hedge (m₂)</t>
  </si>
  <si>
    <t>Floor area of shrubs (m₂)</t>
  </si>
  <si>
    <t>Surface area of water (m₂)</t>
  </si>
  <si>
    <t>Surface area of pond (m₂)</t>
  </si>
  <si>
    <t>Total m²</t>
  </si>
  <si>
    <t>G1</t>
  </si>
  <si>
    <t>G2</t>
  </si>
  <si>
    <t>G3</t>
  </si>
  <si>
    <t>G4</t>
  </si>
  <si>
    <t>T1</t>
  </si>
  <si>
    <t>T2</t>
  </si>
  <si>
    <t>T3</t>
  </si>
  <si>
    <t>T4</t>
  </si>
  <si>
    <t>T5</t>
  </si>
  <si>
    <t>T6</t>
  </si>
  <si>
    <t>T7</t>
  </si>
  <si>
    <t>W1</t>
  </si>
  <si>
    <t>W2</t>
  </si>
  <si>
    <t>W3</t>
  </si>
  <si>
    <t>W4</t>
  </si>
  <si>
    <t>[Insert grounds maintenance map here and label as necessary]</t>
  </si>
  <si>
    <t>H1</t>
  </si>
  <si>
    <t>H2</t>
  </si>
  <si>
    <t>H3</t>
  </si>
  <si>
    <t>H4</t>
  </si>
  <si>
    <t>S1</t>
  </si>
  <si>
    <t>S2</t>
  </si>
  <si>
    <t>S3</t>
  </si>
  <si>
    <t>S4</t>
  </si>
  <si>
    <t>P1</t>
  </si>
  <si>
    <t>P2</t>
  </si>
  <si>
    <t>P3</t>
  </si>
  <si>
    <t>P4</t>
  </si>
  <si>
    <r>
      <rPr>
        <b/>
        <sz val="11"/>
        <color theme="1"/>
        <rFont val="Arial"/>
        <family val="2"/>
      </rPr>
      <t>Please note:</t>
    </r>
    <r>
      <rPr>
        <sz val="11"/>
        <color theme="1"/>
        <rFont val="Arial"/>
        <family val="2"/>
      </rPr>
      <t xml:space="preserve"> Sustainable Urban Drainage Systems (SUDS) should </t>
    </r>
    <r>
      <rPr>
        <b/>
        <sz val="11"/>
        <color theme="1"/>
        <rFont val="Arial"/>
        <family val="2"/>
      </rPr>
      <t>not</t>
    </r>
    <r>
      <rPr>
        <sz val="11"/>
        <color theme="1"/>
        <rFont val="Arial"/>
        <family val="2"/>
      </rPr>
      <t xml:space="preserve"> be included in this assessment as they perform a specific function and are not subject to management operations linked to this project. They are clearly identified on Orbit’s GIS map of the site to avoid confusion.</t>
    </r>
  </si>
  <si>
    <r>
      <rPr>
        <b/>
        <sz val="11"/>
        <color theme="1"/>
        <rFont val="Arial"/>
        <family val="2"/>
      </rPr>
      <t>Please note:</t>
    </r>
    <r>
      <rPr>
        <sz val="11"/>
        <color theme="1"/>
        <rFont val="Arial"/>
        <family val="2"/>
      </rPr>
      <t xml:space="preserve"> A hedge is a linear feature, formed from one or a variety of plants/trees planted in a straight line. The hedge stops at the point at which it changes direction significantly. Then a new hedge starts. Gaps (typically spaces where plants have died) should be included as part of same hedge if the hedge line continues. The exception  is an intentional gap e.g. where there is a gate, in this case, do not class as a gap.</t>
    </r>
  </si>
  <si>
    <t>TEMPLATE</t>
  </si>
  <si>
    <t>Dried up pond holding no water throughout the year. Or man-made pond with no vegetation in or immediately surrounding water.</t>
  </si>
  <si>
    <t xml:space="preserve">Areas for improvments </t>
  </si>
  <si>
    <t>Habitat Type</t>
  </si>
  <si>
    <t>Biodiversity Baseline</t>
  </si>
  <si>
    <t>Size</t>
  </si>
  <si>
    <t>92m²</t>
  </si>
  <si>
    <t>Likely cost</t>
  </si>
  <si>
    <t>Benefit to nature and/or customers</t>
  </si>
  <si>
    <t>Enhancement ideas</t>
  </si>
  <si>
    <t>Maintenance impacts (Estimated time +/-)</t>
  </si>
  <si>
    <t>Area on Map</t>
  </si>
  <si>
    <t xml:space="preserve">Insert grounds maintance map here </t>
  </si>
  <si>
    <t>Grass left to grow longer (10-20cm) but still cut regularly through spring/summer</t>
  </si>
  <si>
    <t>Grass is left to grow throughout spring/summer and has become naturalised grassland area with or without sporadic flowers (up to 20% estimated wildflower)</t>
  </si>
  <si>
    <t xml:space="preserve">Grass is left to grow throughout spring/summer and contains more than 20% wildflowers. </t>
  </si>
  <si>
    <t>Tree is a non-native species and is not mature (trunk diameter at chest height less than 30cm) and doesn’t provides fruit, nuts or blossom to support native wildlife.</t>
  </si>
  <si>
    <t>Majority (50% or more) of trees are a non-native species and are not mature (tree trunk diameter at chest height less than 20cm)</t>
  </si>
  <si>
    <t>Trees are non-native species but are mature (tree trunk diameter at chest height is greater than 20cm)</t>
  </si>
  <si>
    <t>Trees are a native species but are not mature (tree trunk diameter at chest height is between 5 and 20cm and providing at least 1m canopy cover)</t>
  </si>
  <si>
    <t>Trees are a native species and are mature (tree trunk diameter at chest height is more than 20cm)</t>
  </si>
  <si>
    <t>Tree is a native or ‘UK established’ species but is not mature (trunk diameter at chest height is between 5 and 30cm and there is at least one meter diameter canopy cover).</t>
  </si>
  <si>
    <t>Tree is a native or ’UK established’ species and is mature (trunk diameter at chest height is more than 30cm).</t>
  </si>
  <si>
    <t>Tree is a non-native species but is mature (trunk diameter at chest height is greater than 30cm).  or provides fruit, nuts or blossom to support native wildlife.</t>
  </si>
  <si>
    <t xml:space="preserve">(under woodland trees but contained within boundary of woodland). </t>
  </si>
  <si>
    <t>The area beneath woodland trees is bare soil or regularly cut, short, traditionally maintained grass</t>
  </si>
  <si>
    <t xml:space="preserve">The area beneath woodland trees is grass that is allowed to grow long or sporadic wildflower/woodland edge species (nettles/ferns).   </t>
  </si>
  <si>
    <t xml:space="preserve">The area beneath the woodland trees is a mixture of grass with at least 20% cover of woodland wildflower species and typical woodland edge species (nettles/brambles/ferns). </t>
  </si>
  <si>
    <t>The area beneath the woodland trees is a mixture of grass with at least 50% cover of woodland wildflower species and typical woodland edge species (nettles/brambles/ferns).</t>
  </si>
  <si>
    <t xml:space="preserve">The woodland and woodland understory must provide different benefits in their own rights. </t>
  </si>
  <si>
    <t xml:space="preserve">The area comprises of non-native plants outcompeting any native plants. There are no levels to the scrub providing different habitats, there are no openings, grass edges or deadwood. </t>
  </si>
  <si>
    <t xml:space="preserve">The area comprises of 1 native scrub plant species with grass edging but all plants are similar age and height. </t>
  </si>
  <si>
    <t xml:space="preserve">The area comprises of 1-3 native scrub species, provides different ages and heights of species with maintained edges providing grass habitat. </t>
  </si>
  <si>
    <t xml:space="preserve">The area comprises of a minimum of 4 native species of scrub plant showing successional growing and different ages and heights (eg. Grass species, nettles, brambles, hedge plants and small tree saplings). There are small openings or glades in the scrub with grassland patches available for invertebrates and reptiles. </t>
  </si>
  <si>
    <t>Plants present are purely decorative/edible (eg no flowers on herbs or plants are protected from predation), non-native and not pollinator friendly (used by bees, butterflies or other insects).</t>
  </si>
  <si>
    <t xml:space="preserve">Man-made concrete, non-vegetated banks of the watercourse with steep sides that allow no egress for aquatic species. No aquatic plant species within the waterbody to support aquatic life. </t>
  </si>
  <si>
    <t>Waterbody is not concrete lined. It includes a mix of open water and vegetation, there are less than 3 species of aquatic plant species (floating or on the edge of the pond) available to provide habitat for aquatic species. There might be evidence of invasive species which are suppressing the rest.</t>
  </si>
  <si>
    <t>Waterbody is free from any visual signs of contamination/pollution. There are gentle slopes or stepped egress routes for aquatic species. There is no evidence of invasive species. There are at least 3 different species of aquatic plant species (floating or on the edge of the pond) available to provide habitat for aquatic species.</t>
  </si>
  <si>
    <t xml:space="preserve">Waterbody is free from any visual signs of contamination/pollution. There are gentle slopes or stepped egress routes for aquatic species. There is no evidence of invasive species. There are at least 5 different species of aquatic plant species (floating or on the edge of the pond) available to provide habitat for aquatic species. There is a fringe of aquatic marginal vegetation around 75%+ of the waterbody. The surface of the waterbody is not fully covered with duckweed or filamentous algae. </t>
  </si>
  <si>
    <t xml:space="preserve">Any areas targetted for improvements (eg creating wildflower meadows on poor grass or planting trees) should be inserted into the 'post-improvement' section on each tab. This will then alter the percentage of the green space contributing to nature should the improvements be sufficient to meet the 'good' or 'excellent' scoring. </t>
  </si>
  <si>
    <t xml:space="preserve">Version Control </t>
  </si>
  <si>
    <t>Last Updated</t>
  </si>
  <si>
    <t>V1.0</t>
  </si>
  <si>
    <t>JM-Orbit IJ WWT</t>
  </si>
  <si>
    <t>V2.0</t>
  </si>
  <si>
    <t>JC-Orbit  IJ-WWT</t>
  </si>
  <si>
    <t>Waterbody</t>
  </si>
  <si>
    <t>Waterbody Vegetation</t>
  </si>
  <si>
    <t>Woodland Understory</t>
  </si>
  <si>
    <t>Orchard</t>
  </si>
  <si>
    <t>Scrub (Rewilding)</t>
  </si>
  <si>
    <t>Hedges and Shrubs</t>
  </si>
  <si>
    <t xml:space="preserve">Flower beds, borders, walls and allotments </t>
  </si>
  <si>
    <t>Roughly 25% or less (visual estimate) of the plants present are pollinator friendly, native or providing a food source for wildlife with the remainder for decorative or human consumption purposes only.</t>
  </si>
  <si>
    <t>Approx. 25% - 50% (visual estimate) of the plants present are pollinator friendly, native or providing a food source for wildlife with the remainder for decorative or human consumption purposes only.</t>
  </si>
  <si>
    <t>Over 50% (visual estimate) of the plants present are pollinator friendly, native or providing a food source for wildlife with the remainder for decorative or human consumption purposes only.</t>
  </si>
  <si>
    <t>Process</t>
  </si>
  <si>
    <t>1: Add the m2 of grassland area/shrubs/hedges into the 'Area of XXX (m2)' cell.</t>
  </si>
  <si>
    <t xml:space="preserve">2: Baseline the area based on condition assessment, eg poor-excellent. This will then populate the baseline assessment score. </t>
  </si>
  <si>
    <t>3: When targetting an area for improvement, assign a new GIS Location to the area (for example, 250m2 of grassland improvements inside G1 could be come G3)</t>
  </si>
  <si>
    <t>4: Add this new location onto the tool with the m2 but reduce the original location (G1) by however much you are improving as below.</t>
  </si>
  <si>
    <t>5: The estate summary should then produce a baseline percentage and a post enhancement works percentage.</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</si>
  <si>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</si>
  <si>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</si>
  <si>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</si>
  <si>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</si>
  <si>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</si>
  <si>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</si>
  <si>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</si>
  <si>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</si>
  <si>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</si>
  <si>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</si>
  <si>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</si>
  <si>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</si>
  <si>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</si>
  <si>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</si>
  <si>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</si>
  <si>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</si>
  <si>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</si>
  <si>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</si>
  <si>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</si>
  <si>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</si>
  <si>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</si>
  <si>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</si>
  <si>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</si>
  <si>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</si>
  <si>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</si>
  <si>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</si>
  <si>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</si>
  <si>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</si>
  <si>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</si>
  <si>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</si>
  <si>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</si>
  <si>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</si>
  <si>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</si>
  <si>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</si>
  <si>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</si>
  <si>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</si>
  <si>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</si>
  <si>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</si>
  <si>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</si>
  <si>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</si>
  <si>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</si>
  <si>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</si>
  <si>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</si>
  <si>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</si>
  <si>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</si>
  <si>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</si>
  <si>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</si>
  <si>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</si>
  <si>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</si>
  <si>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</si>
  <si>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</si>
  <si>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</si>
  <si>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</si>
  <si>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</si>
  <si>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</si>
  <si>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</si>
  <si>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</si>
  <si>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</si>
  <si>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</si>
  <si>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</si>
  <si>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</si>
  <si>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</si>
  <si>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</si>
  <si>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</si>
  <si>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</si>
  <si>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</si>
  <si>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</si>
  <si>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</si>
  <si>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r>
      <rPr>
        <b/>
        <sz val="11"/>
        <color rgb="FFFF0000"/>
        <rFont val="Arial"/>
        <family val="2"/>
      </rPr>
      <t>Please note:</t>
    </r>
    <r>
      <rPr>
        <sz val="11"/>
        <color rgb="FFFF0000"/>
        <rFont val="Arial"/>
        <family val="2"/>
      </rPr>
      <t xml:space="preserve"> If a tree is dead, please add a note on this page but don't count as a tree in the assessment. Trees currently only count as 1m2 regardless of size - this will need to be reviewed in the future. </t>
    </r>
  </si>
  <si>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</si>
  <si>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</si>
  <si>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</si>
  <si>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</si>
  <si>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</si>
  <si>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</si>
  <si>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</si>
  <si>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</si>
  <si>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</si>
  <si>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</si>
  <si>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</si>
  <si>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</si>
  <si>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</si>
  <si>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</si>
  <si>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</si>
  <si>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</si>
  <si>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</si>
  <si>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</si>
  <si>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</si>
  <si>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</si>
  <si>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</si>
  <si>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</si>
  <si>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</si>
  <si>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</si>
  <si>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</si>
  <si>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</si>
  <si>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</si>
  <si>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</si>
  <si>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</si>
  <si>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</si>
  <si>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</si>
  <si>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</si>
  <si>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</si>
  <si>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</si>
  <si>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</si>
  <si>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</si>
  <si>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</si>
  <si>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</si>
  <si>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</si>
  <si>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</si>
  <si>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</si>
  <si>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</si>
  <si>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</si>
  <si>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</si>
  <si>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</si>
  <si>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</si>
  <si>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</si>
  <si>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</si>
  <si>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W53</t>
  </si>
  <si>
    <t>W54</t>
  </si>
  <si>
    <t>W55</t>
  </si>
  <si>
    <t>W56</t>
  </si>
  <si>
    <t>W57</t>
  </si>
  <si>
    <t>W58</t>
  </si>
  <si>
    <r>
      <rPr>
        <b/>
        <sz val="11"/>
        <color rgb="FFFF0000"/>
        <rFont val="Arial"/>
        <family val="2"/>
      </rPr>
      <t>Please note:</t>
    </r>
    <r>
      <rPr>
        <sz val="11"/>
        <color rgb="FFFF0000"/>
        <rFont val="Arial"/>
        <family val="2"/>
      </rPr>
      <t xml:space="preserve"> Measuring woodland understory will result in the stacking of habitats (double counting the same area). However the woodland understory must be able to provide different needs and services as a habitat to the woodland and operate as a separate habitat in itself. There could be instances where we end up with 100%+ of an estate contributing to 30by30 in very extreme circumstances, this process is still being reviewed and we welcome feedback on how this category works in real life examples.</t>
    </r>
  </si>
  <si>
    <t>Orchard Fruit Trees</t>
  </si>
  <si>
    <r>
      <rPr>
        <b/>
        <sz val="11"/>
        <color theme="1"/>
        <rFont val="Arial"/>
        <family val="2"/>
      </rPr>
      <t>Please note:</t>
    </r>
    <r>
      <rPr>
        <sz val="11"/>
        <color theme="1"/>
        <rFont val="Arial"/>
        <family val="2"/>
      </rPr>
      <t xml:space="preserve"> If a tree is dead, please add a note on this page but don't count as a tree in the assessment. Orchard or Fruit Trees are a separate category due to typically being smaller trees than native species and providing habitat and food source at a younger age/smaller diameter at chest height than native trees.</t>
    </r>
  </si>
  <si>
    <t>Scrub (Rewilding areas)</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</si>
  <si>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</si>
  <si>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</si>
  <si>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</si>
  <si>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</si>
  <si>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</si>
  <si>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</si>
  <si>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</si>
  <si>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</si>
  <si>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</si>
  <si>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</si>
  <si>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</si>
  <si>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</si>
  <si>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</si>
  <si>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</si>
  <si>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</si>
  <si>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</si>
  <si>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</si>
  <si>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</si>
  <si>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</si>
  <si>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</si>
  <si>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</si>
  <si>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</si>
  <si>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</si>
  <si>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</si>
  <si>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</si>
  <si>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O26</t>
  </si>
  <si>
    <t>O27</t>
  </si>
  <si>
    <t>O28</t>
  </si>
  <si>
    <t>O29</t>
  </si>
  <si>
    <t>O30</t>
  </si>
  <si>
    <t>O31</t>
  </si>
  <si>
    <t>O32</t>
  </si>
  <si>
    <t>O33</t>
  </si>
  <si>
    <t>O34</t>
  </si>
  <si>
    <t>O35</t>
  </si>
  <si>
    <t>O36</t>
  </si>
  <si>
    <t>O37</t>
  </si>
  <si>
    <t>O38</t>
  </si>
  <si>
    <t>O39</t>
  </si>
  <si>
    <t>O40</t>
  </si>
  <si>
    <t>O41</t>
  </si>
  <si>
    <t>O42</t>
  </si>
  <si>
    <t>O43</t>
  </si>
  <si>
    <t>O44</t>
  </si>
  <si>
    <t>O45</t>
  </si>
  <si>
    <t>O46</t>
  </si>
  <si>
    <t>O47</t>
  </si>
  <si>
    <t>O48</t>
  </si>
  <si>
    <t>O49</t>
  </si>
  <si>
    <t>O50</t>
  </si>
  <si>
    <t>O51</t>
  </si>
  <si>
    <t>O52</t>
  </si>
  <si>
    <t>O53</t>
  </si>
  <si>
    <t>O54</t>
  </si>
  <si>
    <t>O55</t>
  </si>
  <si>
    <t>O56</t>
  </si>
  <si>
    <t>O57</t>
  </si>
  <si>
    <t>O58</t>
  </si>
  <si>
    <t>O59</t>
  </si>
  <si>
    <t>O60</t>
  </si>
  <si>
    <t>O61</t>
  </si>
  <si>
    <t>O62</t>
  </si>
  <si>
    <t>O63</t>
  </si>
  <si>
    <t>O64</t>
  </si>
  <si>
    <t>O65</t>
  </si>
  <si>
    <t>O66</t>
  </si>
  <si>
    <t>O67</t>
  </si>
  <si>
    <t>O68</t>
  </si>
  <si>
    <t>O69</t>
  </si>
  <si>
    <t>O70</t>
  </si>
  <si>
    <t>O71</t>
  </si>
  <si>
    <t>O72</t>
  </si>
  <si>
    <t>O73</t>
  </si>
  <si>
    <t>O74</t>
  </si>
  <si>
    <t>O75</t>
  </si>
  <si>
    <t>O76</t>
  </si>
  <si>
    <t>O77</t>
  </si>
  <si>
    <t>O78</t>
  </si>
  <si>
    <t>O79</t>
  </si>
  <si>
    <t>O80</t>
  </si>
  <si>
    <t>O81</t>
  </si>
  <si>
    <t>O82</t>
  </si>
  <si>
    <t>O83</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</si>
  <si>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</si>
  <si>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</si>
  <si>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</si>
  <si>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</si>
  <si>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</si>
  <si>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</si>
  <si>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</si>
  <si>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</si>
  <si>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</si>
  <si>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</si>
  <si>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</si>
  <si>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</si>
  <si>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</si>
  <si>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</si>
  <si>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</si>
  <si>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</si>
  <si>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</si>
  <si>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</si>
  <si>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</si>
  <si>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</si>
  <si>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</si>
  <si>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</si>
  <si>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</si>
  <si>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</si>
  <si>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</si>
  <si>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</si>
  <si>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</si>
  <si>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</si>
  <si>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</si>
  <si>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</si>
  <si>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</si>
  <si>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</si>
  <si>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H37</t>
  </si>
  <si>
    <t>H38</t>
  </si>
  <si>
    <t>H39</t>
  </si>
  <si>
    <t>H40</t>
  </si>
  <si>
    <t>H41</t>
  </si>
  <si>
    <t>H42</t>
  </si>
  <si>
    <t>H43</t>
  </si>
  <si>
    <t>H44</t>
  </si>
  <si>
    <t>H45</t>
  </si>
  <si>
    <t>H46</t>
  </si>
  <si>
    <t>H47</t>
  </si>
  <si>
    <t>H48</t>
  </si>
  <si>
    <t>H49</t>
  </si>
  <si>
    <t>H50</t>
  </si>
  <si>
    <t>H51</t>
  </si>
  <si>
    <t>H52</t>
  </si>
  <si>
    <t>H53</t>
  </si>
  <si>
    <t>H54</t>
  </si>
  <si>
    <t>H55</t>
  </si>
  <si>
    <t>H56</t>
  </si>
  <si>
    <t>H57</t>
  </si>
  <si>
    <t>H58</t>
  </si>
  <si>
    <t>H59</t>
  </si>
  <si>
    <t>H60</t>
  </si>
  <si>
    <t>H61</t>
  </si>
  <si>
    <t>H62</t>
  </si>
  <si>
    <t>H63</t>
  </si>
  <si>
    <t>H64</t>
  </si>
  <si>
    <t>H65</t>
  </si>
  <si>
    <t>H66</t>
  </si>
  <si>
    <t>H67</t>
  </si>
  <si>
    <t>H68</t>
  </si>
  <si>
    <t>H69</t>
  </si>
  <si>
    <t>H70</t>
  </si>
  <si>
    <t>H71</t>
  </si>
  <si>
    <t>H72</t>
  </si>
  <si>
    <t>H73</t>
  </si>
  <si>
    <t>H74</t>
  </si>
  <si>
    <t>H75</t>
  </si>
  <si>
    <t>H76</t>
  </si>
  <si>
    <t>H77</t>
  </si>
  <si>
    <t>H78</t>
  </si>
  <si>
    <t>H79</t>
  </si>
  <si>
    <t>H80</t>
  </si>
  <si>
    <t>H81</t>
  </si>
  <si>
    <t>H82</t>
  </si>
  <si>
    <t>H83</t>
  </si>
  <si>
    <t>H84</t>
  </si>
  <si>
    <t>H85</t>
  </si>
  <si>
    <t>H86</t>
  </si>
  <si>
    <t>H87</t>
  </si>
  <si>
    <t>H88</t>
  </si>
  <si>
    <t>H89</t>
  </si>
  <si>
    <t>H90</t>
  </si>
  <si>
    <t>H91</t>
  </si>
  <si>
    <t>H92</t>
  </si>
  <si>
    <t>H93</t>
  </si>
  <si>
    <t>H94</t>
  </si>
  <si>
    <t>H95</t>
  </si>
  <si>
    <t>H96</t>
  </si>
  <si>
    <t>H97</t>
  </si>
  <si>
    <t>H98</t>
  </si>
  <si>
    <t>H99</t>
  </si>
  <si>
    <t>H100</t>
  </si>
  <si>
    <t>H101</t>
  </si>
  <si>
    <t>H102</t>
  </si>
  <si>
    <t>H103</t>
  </si>
  <si>
    <t>H104</t>
  </si>
  <si>
    <t>H105</t>
  </si>
  <si>
    <t>H106</t>
  </si>
  <si>
    <t>H107</t>
  </si>
  <si>
    <t>H108</t>
  </si>
  <si>
    <t>H109</t>
  </si>
  <si>
    <t>H110</t>
  </si>
  <si>
    <t>H111</t>
  </si>
  <si>
    <t>H112</t>
  </si>
  <si>
    <t>H113</t>
  </si>
  <si>
    <t>H114</t>
  </si>
  <si>
    <t>H115</t>
  </si>
  <si>
    <t>H116</t>
  </si>
  <si>
    <t>H117</t>
  </si>
  <si>
    <t>H118</t>
  </si>
  <si>
    <t>H119</t>
  </si>
  <si>
    <t>H120</t>
  </si>
  <si>
    <t>H121</t>
  </si>
  <si>
    <t>H122</t>
  </si>
  <si>
    <t>H123</t>
  </si>
  <si>
    <t>H124</t>
  </si>
  <si>
    <t>H125</t>
  </si>
  <si>
    <t>H126</t>
  </si>
  <si>
    <t>H127</t>
  </si>
  <si>
    <t>H128</t>
  </si>
  <si>
    <t>H129</t>
  </si>
  <si>
    <t>H130</t>
  </si>
  <si>
    <t>H131</t>
  </si>
  <si>
    <t>H132</t>
  </si>
  <si>
    <t>H133</t>
  </si>
  <si>
    <t>H134</t>
  </si>
  <si>
    <t>H135</t>
  </si>
  <si>
    <t>H136</t>
  </si>
  <si>
    <t>H137</t>
  </si>
  <si>
    <t>H138</t>
  </si>
  <si>
    <t>H139</t>
  </si>
  <si>
    <t>H140</t>
  </si>
  <si>
    <t>H141</t>
  </si>
  <si>
    <t>H142</t>
  </si>
  <si>
    <t>H143</t>
  </si>
  <si>
    <t>H144</t>
  </si>
  <si>
    <t>H145</t>
  </si>
  <si>
    <t>H146</t>
  </si>
  <si>
    <t>H147</t>
  </si>
  <si>
    <t>H148</t>
  </si>
  <si>
    <t>H149</t>
  </si>
  <si>
    <t>H150</t>
  </si>
  <si>
    <t>H151</t>
  </si>
  <si>
    <t>H152</t>
  </si>
  <si>
    <t>H153</t>
  </si>
  <si>
    <t>H154</t>
  </si>
  <si>
    <t>H155</t>
  </si>
  <si>
    <t>H156</t>
  </si>
  <si>
    <t>H157</t>
  </si>
  <si>
    <t>H158</t>
  </si>
  <si>
    <t>H159</t>
  </si>
  <si>
    <t>H160</t>
  </si>
  <si>
    <t>H161</t>
  </si>
  <si>
    <t>H162</t>
  </si>
  <si>
    <t>H163</t>
  </si>
  <si>
    <t>H164</t>
  </si>
  <si>
    <t>H165</t>
  </si>
  <si>
    <t>H166</t>
  </si>
  <si>
    <t>H167</t>
  </si>
  <si>
    <t>H168</t>
  </si>
  <si>
    <t>H169</t>
  </si>
  <si>
    <t>H170</t>
  </si>
  <si>
    <t>H171</t>
  </si>
  <si>
    <t>H172</t>
  </si>
  <si>
    <t>H173</t>
  </si>
  <si>
    <t>H174</t>
  </si>
  <si>
    <t>H175</t>
  </si>
  <si>
    <t>H176</t>
  </si>
  <si>
    <t>H177</t>
  </si>
  <si>
    <t>H178</t>
  </si>
  <si>
    <t>H179</t>
  </si>
  <si>
    <t>H180</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</si>
  <si>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</si>
  <si>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</si>
  <si>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</si>
  <si>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</si>
  <si>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</si>
  <si>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</si>
  <si>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</si>
  <si>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</si>
  <si>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</si>
  <si>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</si>
  <si>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</si>
  <si>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</si>
  <si>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</si>
  <si>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</si>
  <si>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</si>
  <si>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</si>
  <si>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</si>
  <si>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</si>
  <si>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</si>
  <si>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</si>
  <si>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</si>
  <si>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</si>
  <si>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</si>
  <si>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</si>
  <si>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</si>
  <si>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</si>
  <si>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</si>
  <si>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</si>
  <si>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</si>
  <si>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</si>
  <si>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</si>
  <si>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</si>
  <si>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</si>
  <si>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</si>
  <si>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</si>
  <si>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</si>
  <si>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</si>
  <si>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</si>
  <si>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</si>
  <si>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</si>
  <si>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</si>
  <si>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</si>
  <si>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</si>
  <si>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</si>
  <si>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</si>
  <si>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</si>
  <si>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</si>
  <si>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</si>
  <si>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</si>
  <si>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</si>
  <si>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</si>
  <si>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</si>
  <si>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</si>
  <si>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</si>
  <si>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</si>
  <si>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</si>
  <si>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</si>
  <si>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</si>
  <si>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</si>
  <si>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</si>
  <si>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</si>
  <si>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</si>
  <si>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</si>
  <si>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</si>
  <si>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</si>
  <si>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</si>
  <si>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</si>
  <si>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</si>
  <si>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</si>
  <si>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</si>
  <si>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</si>
  <si>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</si>
  <si>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</si>
  <si>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</si>
  <si>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</si>
  <si>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</si>
  <si>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</si>
  <si>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</si>
  <si>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</si>
  <si>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</si>
  <si>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</si>
  <si>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</si>
  <si>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</si>
  <si>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</si>
  <si>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</si>
  <si>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</si>
  <si>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</si>
  <si>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</si>
  <si>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</si>
  <si>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</si>
  <si>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</si>
  <si>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</si>
  <si>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</si>
  <si>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</si>
  <si>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</si>
  <si>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</si>
  <si>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</si>
  <si>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</si>
  <si>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</si>
  <si>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</si>
  <si>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</si>
  <si>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</si>
  <si>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</si>
  <si>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</si>
  <si>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</si>
  <si>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</si>
  <si>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</si>
  <si>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</si>
  <si>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</si>
  <si>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</si>
  <si>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</si>
  <si>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</si>
  <si>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</si>
  <si>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</si>
  <si>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</si>
  <si>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</si>
  <si>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</si>
  <si>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</si>
  <si>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</si>
  <si>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</si>
  <si>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</si>
  <si>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</si>
  <si>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</si>
  <si>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</si>
  <si>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</si>
  <si>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</si>
  <si>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</si>
  <si>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</si>
  <si>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</si>
  <si>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</si>
  <si>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</si>
  <si>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</si>
  <si>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</si>
  <si>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</si>
  <si>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</si>
  <si>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</si>
  <si>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Shrubs, borders, allotments and walls</t>
  </si>
  <si>
    <t>Please note: This definition has been taken from the British Classification of Habitats and adapted to suit real life examples. The category has not been widely tested in real life examples so feedback is welcome on improvements to this category.</t>
  </si>
  <si>
    <t xml:space="preserve">Please note: This category includes allotments as well as vertical walls however, there is currently no way of recording in a 3 Dimensional GIS setting so walls are not currently being recorded on baselining exercises. </t>
  </si>
  <si>
    <t>WV1</t>
  </si>
  <si>
    <t>WV2</t>
  </si>
  <si>
    <t>WV3</t>
  </si>
  <si>
    <t>WV4</t>
  </si>
  <si>
    <t>WV5</t>
  </si>
  <si>
    <t>WV6</t>
  </si>
  <si>
    <t>WV7</t>
  </si>
  <si>
    <t>WV8</t>
  </si>
  <si>
    <t>WV9</t>
  </si>
  <si>
    <t>WV10</t>
  </si>
  <si>
    <t>WV11</t>
  </si>
  <si>
    <t>WV12</t>
  </si>
  <si>
    <t>WV13</t>
  </si>
  <si>
    <t>WV14</t>
  </si>
  <si>
    <t>WV15</t>
  </si>
  <si>
    <t>WV16</t>
  </si>
  <si>
    <t>WV17</t>
  </si>
  <si>
    <t>WV18</t>
  </si>
  <si>
    <t>WV19</t>
  </si>
  <si>
    <t>WV20</t>
  </si>
  <si>
    <t>WV21</t>
  </si>
  <si>
    <t>WV22</t>
  </si>
  <si>
    <t>WV23</t>
  </si>
  <si>
    <t>WV24</t>
  </si>
  <si>
    <t>WV25</t>
  </si>
  <si>
    <t>WV26</t>
  </si>
  <si>
    <t>WV27</t>
  </si>
  <si>
    <t>WV28</t>
  </si>
  <si>
    <t>WV29</t>
  </si>
  <si>
    <t>WV30</t>
  </si>
  <si>
    <t>WV31</t>
  </si>
  <si>
    <t>WV32</t>
  </si>
  <si>
    <t>WV33</t>
  </si>
  <si>
    <t>WV34</t>
  </si>
  <si>
    <t>WV35</t>
  </si>
  <si>
    <t>WV36</t>
  </si>
  <si>
    <t>WV37</t>
  </si>
  <si>
    <t>WV38</t>
  </si>
  <si>
    <t>WV39</t>
  </si>
  <si>
    <t>WV40</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</si>
  <si>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</si>
  <si>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</si>
  <si>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</si>
  <si>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</si>
  <si>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</si>
  <si>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</si>
  <si>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</si>
  <si>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</si>
  <si>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</si>
  <si>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</si>
  <si>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</si>
  <si>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</si>
  <si>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</si>
  <si>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</si>
  <si>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</si>
  <si>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</si>
  <si>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</si>
  <si>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</si>
  <si>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</si>
  <si>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</si>
  <si>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</si>
  <si>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</si>
  <si>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</si>
  <si>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</si>
  <si>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</si>
  <si>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</si>
  <si>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</si>
  <si>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</si>
  <si>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</si>
  <si>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</si>
  <si>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</si>
  <si>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</si>
  <si>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</si>
  <si>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</si>
  <si>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</si>
  <si>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</si>
  <si>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</si>
  <si>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</si>
  <si>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</si>
  <si>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</si>
  <si>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</si>
  <si>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</si>
  <si>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</si>
  <si>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</si>
  <si>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</si>
  <si>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</si>
  <si>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 xml:space="preserve">This Condition Assessment Tool has been developed by Orbit in partnership with the Wildlife Trusts. The tool allows the user to 'score' habitats based on the definitions created for each habitat type and target areas for improved habitat to benefit nature. </t>
  </si>
  <si>
    <t xml:space="preserve">The tool is designed to be used with a GIS or mapping data that maps the 'green' areas of estates by m2. Using a GIS Programme will allow the user to assign 'codes' to areas to populate the tool (G1, G2, G3 etc for areas of grassland. T1, T2.. etc for trees. The tool has 11 habitat types on the tabs below, areas measured of each habitat should be numbered and then inserted into the baseline section for each habitat. This will then populate the Estate Summary tab with a score of what percentage of the total area of the green space meets the criteria of 'good' or 'excellent' to support nature. </t>
  </si>
  <si>
    <t>Updates</t>
  </si>
  <si>
    <t>Tool created</t>
  </si>
  <si>
    <t>Please contact us via email on environment@orbit.org.uk or contact Jo Crouch (Environmental Sustainability Manager) joanna.crouch@orbit.org.uk should you have any issues using the tool or want help completing/updating the tool.                                                                                    NB: This tool is still being developed, the habitat definitions may need adapting in future or improvements may need to be made to the way the tool operates. We welcome any thoughts and feedback.</t>
  </si>
  <si>
    <t xml:space="preserve">Grassland definitions updated, habitats added (Woodland Understory, Scrub, Waterbodies, Orchards), shrubs placed wit hedges and flower beds, borders and allotments moved into separate category. Group-wide targets for each habitat type removed.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</si>
</sst>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Arial"/>
      <family val="2"/>
    </font>
    <font>
      <b/>
      <sz val="12"/>
      <color theme="1"/>
      <name val="Arial"/>
      <family val="2"/>
    </font>
    <font>
      <sz val="9"/>
      <color theme="1"/>
      <name val="Calibri"/>
      <family val="2"/>
    </font>
    <font>
      <sz val="10"/>
      <color theme="1"/>
      <name val="Arial"/>
      <family val="2"/>
    </font>
    <font>
      <b/>
      <sz val="12"/>
      <name val="Arial"/>
      <family val="2"/>
    </font>
    <font>
      <b/>
      <sz val="12"/>
      <color theme="8" tint="0.79998168889431442"/>
      <name val="Arial"/>
      <family val="2"/>
    </font>
    <font>
      <b/>
      <sz val="12"/>
      <color theme="0"/>
      <name val="Arial"/>
      <family val="2"/>
    </font>
    <font>
      <sz val="12"/>
      <color rgb="FFFF0000"/>
      <name val="Arial"/>
      <family val="2"/>
    </font>
    <font>
      <sz val="12"/>
      <color theme="0"/>
      <name val="Arial"/>
      <family val="2"/>
    </font>
    <font>
      <sz val="8"/>
      <name val="Arial"/>
      <family val="2"/>
    </font>
    <font>
      <b/>
      <sz val="12"/>
      <color theme="9" tint="0.79998168889431442"/>
      <name val="Arial"/>
      <family val="2"/>
    </font>
    <font>
      <b/>
      <sz val="16"/>
      <color theme="1"/>
      <name val="Arial"/>
      <family val="2"/>
    </font>
    <font>
      <b/>
      <sz val="10"/>
      <color theme="1"/>
      <name val="Arial"/>
      <family val="2"/>
    </font>
    <font>
      <sz val="11"/>
      <color theme="1"/>
      <name val="Arial"/>
      <family val="2"/>
    </font>
    <font>
      <b/>
      <sz val="11"/>
      <color theme="1"/>
      <name val="Arial"/>
      <family val="2"/>
    </font>
    <font>
      <sz val="12"/>
      <name val="Arial"/>
      <family val="2"/>
    </font>
    <font>
      <sz val="12"/>
      <color rgb="FF000000"/>
      <name val="Arial"/>
      <family val="2"/>
    </font>
    <font>
      <b/>
      <sz val="11"/>
      <color rgb="FFFF0000"/>
      <name val="Arial"/>
      <family val="2"/>
    </font>
    <font>
      <sz val="11"/>
      <color rgb="FFFF0000"/>
      <name val="Arial"/>
      <family val="2"/>
    </font>
    <font>
      <b/>
      <sz val="12"/>
      <color rgb="FFFF0000"/>
      <name val="Arial"/>
      <family val="2"/>
    </font>
  </fonts>
  <fills count="11">
    <fill>
      <patternFill patternType="none"/>
    </fill>
    <fill>
      <patternFill patternType="gray125"/>
    </fill>
    <fill>
      <patternFill patternType="solid">
        <fgColor theme="6"/>
        <bgColor indexed="64"/>
      </patternFill>
    </fill>
    <fill>
      <patternFill patternType="solid">
        <fgColor theme="8"/>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rgb="FF003366"/>
        <bgColor indexed="64"/>
      </patternFill>
    </fill>
    <fill>
      <patternFill patternType="solid">
        <fgColor theme="5" tint="0.79998168889431442"/>
        <bgColor indexed="64"/>
      </patternFill>
    </fill>
    <fill>
      <patternFill patternType="solid">
        <fgColor rgb="FF002060"/>
        <bgColor indexed="64"/>
      </patternFill>
    </fill>
  </fills>
  <borders count="28">
    <border>
      <left/>
      <right/>
      <top/>
      <bottom/>
      <diagonal/>
    </border>
    <border>
      <left/>
      <right/>
      <top style="thin">
        <color theme="6" tint="-0.499984740745262"/>
      </top>
      <bottom style="thin">
        <color theme="6" tint="-0.499984740745262"/>
      </bottom>
      <diagonal/>
    </border>
    <border>
      <left/>
      <right/>
      <top/>
      <bottom style="thin">
        <color theme="6" tint="-0.4999847407452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
      <left style="thin">
        <color indexed="64"/>
      </left>
      <right style="thin">
        <color indexed="64"/>
      </right>
      <top style="thin">
        <color indexed="64"/>
      </top>
      <bottom style="thin">
        <color indexed="64"/>
      </bottom>
      <diagonal/>
    </border>
    <border>
      <left/>
      <right/>
      <top style="thin">
        <color theme="6" tint="-0.499984740745262"/>
      </top>
      <bottom style="thin">
        <color indexed="64"/>
      </bottom>
      <diagonal/>
    </border>
    <border>
      <left/>
      <right/>
      <top/>
      <bottom style="medium">
        <color rgb="FF525252"/>
      </bottom>
      <diagonal/>
    </border>
    <border>
      <left/>
      <right/>
      <top style="thin">
        <color theme="6" tint="-0.499984740745262"/>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52">
    <xf numFmtId="0" fontId="0" fillId="0" borderId="0" xfId="0"/>
    <xf numFmtId="0" fontId="2" fillId="0" borderId="0" xfId="0" applyFont="1" applyAlignment="1">
      <alignment vertical="center"/>
    </xf>
    <xf numFmtId="0" fontId="1" fillId="0" borderId="0" xfId="0" applyFont="1"/>
    <xf numFmtId="0" fontId="3" fillId="0" borderId="0" xfId="0" applyFont="1" applyAlignment="1">
      <alignment vertical="center"/>
    </xf>
    <xf numFmtId="0" fontId="4" fillId="0" borderId="0" xfId="0" applyFont="1" applyAlignment="1">
      <alignment wrapText="1"/>
    </xf>
    <xf numFmtId="0" fontId="4" fillId="4" borderId="0" xfId="0" applyFont="1" applyFill="1" applyAlignment="1">
      <alignment wrapText="1"/>
    </xf>
    <xf numFmtId="0" fontId="4" fillId="5" borderId="0" xfId="0" applyFont="1" applyFill="1" applyAlignment="1">
      <alignment wrapText="1"/>
    </xf>
    <xf numFmtId="0" fontId="4" fillId="7" borderId="0" xfId="0" applyFont="1" applyFill="1" applyAlignment="1">
      <alignment wrapText="1"/>
    </xf>
    <xf numFmtId="0" fontId="0" fillId="0" borderId="1" xfId="0" applyFont="1" applyBorder="1"/>
    <xf numFmtId="14" fontId="0" fillId="0" borderId="1" xfId="0" applyNumberFormat="1" applyBorder="1"/>
    <xf numFmtId="9" fontId="0" fillId="0" borderId="1" xfId="0" applyNumberFormat="1" applyBorder="1" applyAlignment="1">
      <alignment horizontal="center"/>
    </xf>
    <xf numFmtId="0" fontId="0" fillId="0" borderId="1" xfId="0" applyFont="1" applyBorder="1" applyAlignment="1">
      <alignment horizontal="left"/>
    </xf>
    <xf numFmtId="0" fontId="0" fillId="0" borderId="2" xfId="0" applyFont="1" applyBorder="1"/>
    <xf numFmtId="0" fontId="6" fillId="8" borderId="0" xfId="0" applyFont="1" applyFill="1"/>
    <xf numFmtId="0" fontId="6" fillId="8" borderId="2" xfId="0" applyFont="1" applyFill="1" applyBorder="1"/>
    <xf numFmtId="0" fontId="8" fillId="8" borderId="2" xfId="0" applyFont="1" applyFill="1" applyBorder="1"/>
    <xf numFmtId="0" fontId="11" fillId="0" borderId="0" xfId="0" applyFont="1"/>
    <xf numFmtId="0" fontId="6" fillId="8" borderId="0" xfId="0" applyFont="1" applyFill="1" applyAlignment="1">
      <alignment wrapText="1"/>
    </xf>
    <xf numFmtId="0" fontId="1" fillId="7" borderId="0" xfId="0" applyFont="1" applyFill="1" applyAlignment="1">
      <alignment horizontal="center"/>
    </xf>
    <xf numFmtId="0" fontId="1" fillId="5" borderId="0" xfId="0" applyFont="1" applyFill="1" applyAlignment="1">
      <alignment horizontal="center"/>
    </xf>
    <xf numFmtId="0" fontId="4" fillId="4" borderId="0" xfId="0" applyFont="1" applyFill="1" applyAlignment="1">
      <alignment horizontal="center"/>
    </xf>
    <xf numFmtId="0" fontId="0" fillId="0" borderId="2" xfId="0" applyFont="1" applyBorder="1" applyAlignment="1">
      <alignment vertical="center"/>
    </xf>
    <xf numFmtId="0" fontId="0" fillId="0" borderId="2" xfId="0" applyBorder="1" applyAlignment="1">
      <alignment horizontal="center"/>
    </xf>
    <xf numFmtId="9" fontId="0" fillId="0" borderId="2" xfId="0" applyNumberFormat="1" applyBorder="1" applyAlignment="1">
      <alignment horizontal="center"/>
    </xf>
    <xf numFmtId="0" fontId="0" fillId="0" borderId="1" xfId="0" applyBorder="1" applyAlignment="1">
      <alignment horizontal="center"/>
    </xf>
    <xf numFmtId="0" fontId="6" fillId="8" borderId="0" xfId="0" applyFont="1" applyFill="1" applyAlignment="1">
      <alignment horizontal="center" wrapText="1"/>
    </xf>
    <xf numFmtId="0" fontId="3" fillId="0" borderId="0" xfId="0" applyFont="1" applyAlignment="1">
      <alignment horizontal="left" vertical="center" indent="4"/>
    </xf>
    <xf numFmtId="0" fontId="3" fillId="0" borderId="0" xfId="0" applyFont="1" applyAlignment="1">
      <alignment horizontal="left" indent="1"/>
    </xf>
    <xf numFmtId="0" fontId="3" fillId="0" borderId="0" xfId="0" applyFont="1" applyAlignment="1">
      <alignment horizontal="left" vertical="center" indent="2"/>
    </xf>
    <xf numFmtId="0" fontId="7" fillId="0" borderId="0" xfId="0" applyFont="1"/>
    <xf numFmtId="0" fontId="12" fillId="0" borderId="0" xfId="0" applyFont="1"/>
    <xf numFmtId="0" fontId="0" fillId="0" borderId="14" xfId="0" applyBorder="1" applyAlignment="1">
      <alignment horizontal="left" wrapText="1"/>
    </xf>
    <xf numFmtId="0" fontId="0" fillId="0" borderId="14" xfId="0" applyBorder="1" applyAlignment="1">
      <alignment horizontal="left"/>
    </xf>
    <xf numFmtId="0" fontId="8" fillId="10" borderId="14" xfId="0" applyFont="1" applyFill="1" applyBorder="1" applyAlignment="1">
      <alignment horizontal="left" wrapText="1"/>
    </xf>
    <xf numFmtId="0" fontId="8" fillId="10" borderId="14" xfId="0" applyFont="1" applyFill="1" applyBorder="1" applyAlignment="1">
      <alignment horizontal="left"/>
    </xf>
    <xf numFmtId="0" fontId="16" fillId="0" borderId="16" xfId="0" applyFont="1" applyBorder="1" applyAlignment="1">
      <alignment vertical="center"/>
    </xf>
    <xf numFmtId="0" fontId="16" fillId="0" borderId="17" xfId="0" applyFont="1" applyBorder="1" applyAlignment="1">
      <alignment vertical="center"/>
    </xf>
    <xf numFmtId="0" fontId="1" fillId="0" borderId="3" xfId="0" applyFont="1" applyBorder="1" applyProtection="1"/>
    <xf numFmtId="0" fontId="15" fillId="0" borderId="3" xfId="0" applyFont="1" applyBorder="1" applyProtection="1"/>
    <xf numFmtId="0" fontId="0" fillId="0" borderId="0" xfId="0" applyProtection="1"/>
    <xf numFmtId="0" fontId="0" fillId="0" borderId="3" xfId="0" applyBorder="1" applyProtection="1"/>
    <xf numFmtId="0" fontId="1" fillId="0" borderId="0" xfId="0" applyFont="1" applyProtection="1"/>
    <xf numFmtId="14" fontId="0" fillId="0" borderId="3" xfId="0" applyNumberFormat="1" applyBorder="1" applyProtection="1"/>
    <xf numFmtId="0" fontId="1" fillId="0" borderId="0" xfId="0" applyFont="1" applyAlignment="1" applyProtection="1">
      <alignment horizontal="center"/>
    </xf>
    <xf numFmtId="0" fontId="1" fillId="2" borderId="3" xfId="0" applyFont="1" applyFill="1" applyBorder="1" applyAlignment="1" applyProtection="1">
      <alignment horizontal="center"/>
    </xf>
    <xf numFmtId="0" fontId="1" fillId="3" borderId="3" xfId="0" applyFont="1" applyFill="1" applyBorder="1" applyAlignment="1" applyProtection="1">
      <alignment horizontal="center"/>
    </xf>
    <xf numFmtId="0" fontId="1" fillId="6" borderId="3" xfId="0" applyFont="1" applyFill="1" applyBorder="1" applyAlignment="1" applyProtection="1">
      <alignment horizontal="center"/>
    </xf>
    <xf numFmtId="0" fontId="0" fillId="0" borderId="0" xfId="0" applyAlignment="1" applyProtection="1">
      <alignment horizontal="center"/>
    </xf>
    <xf numFmtId="0" fontId="7" fillId="0" borderId="0" xfId="0" applyFont="1" applyProtection="1"/>
    <xf numFmtId="0" fontId="7" fillId="0" borderId="0" xfId="0" applyFont="1" applyAlignment="1" applyProtection="1">
      <alignment horizontal="center"/>
    </xf>
    <xf numFmtId="0" fontId="1" fillId="0" borderId="4" xfId="0" applyFont="1" applyBorder="1" applyProtection="1"/>
    <xf numFmtId="0" fontId="1" fillId="0" borderId="4" xfId="0" applyFont="1" applyBorder="1" applyAlignment="1" applyProtection="1">
      <alignment horizontal="center"/>
    </xf>
    <xf numFmtId="0" fontId="1" fillId="4" borderId="3" xfId="0" applyFont="1" applyFill="1" applyBorder="1" applyAlignment="1" applyProtection="1">
      <alignment wrapText="1"/>
    </xf>
    <xf numFmtId="0" fontId="1" fillId="4" borderId="5" xfId="0" applyFont="1" applyFill="1" applyBorder="1" applyAlignment="1" applyProtection="1">
      <alignment wrapText="1"/>
    </xf>
    <xf numFmtId="9" fontId="1" fillId="4" borderId="3" xfId="0" applyNumberFormat="1" applyFont="1" applyFill="1" applyBorder="1" applyAlignment="1" applyProtection="1">
      <alignment horizontal="center"/>
    </xf>
    <xf numFmtId="0" fontId="6" fillId="8" borderId="0" xfId="0" applyFont="1" applyFill="1" applyProtection="1"/>
    <xf numFmtId="0" fontId="6" fillId="8" borderId="0" xfId="0" applyFont="1" applyFill="1" applyAlignment="1" applyProtection="1">
      <alignment horizontal="center" wrapText="1"/>
    </xf>
    <xf numFmtId="0" fontId="0" fillId="0" borderId="1" xfId="0" applyFont="1" applyBorder="1" applyProtection="1"/>
    <xf numFmtId="14" fontId="0" fillId="0" borderId="1" xfId="0" applyNumberFormat="1" applyBorder="1" applyProtection="1"/>
    <xf numFmtId="9" fontId="0" fillId="0" borderId="1" xfId="0" applyNumberFormat="1" applyBorder="1" applyAlignment="1" applyProtection="1">
      <alignment horizontal="center"/>
    </xf>
    <xf numFmtId="0" fontId="0" fillId="0" borderId="1" xfId="0" applyFont="1" applyBorder="1" applyAlignment="1" applyProtection="1">
      <alignment horizontal="left"/>
    </xf>
    <xf numFmtId="0" fontId="6" fillId="8" borderId="2" xfId="0" applyFont="1" applyFill="1" applyBorder="1" applyProtection="1"/>
    <xf numFmtId="0" fontId="8" fillId="8" borderId="2" xfId="0" applyFont="1" applyFill="1" applyBorder="1" applyProtection="1"/>
    <xf numFmtId="0" fontId="4" fillId="4" borderId="0" xfId="0" applyFont="1" applyFill="1" applyAlignment="1" applyProtection="1">
      <alignment horizontal="center"/>
    </xf>
    <xf numFmtId="0" fontId="1" fillId="5" borderId="0" xfId="0" applyFont="1" applyFill="1" applyAlignment="1" applyProtection="1">
      <alignment horizontal="center"/>
    </xf>
    <xf numFmtId="0" fontId="1" fillId="7" borderId="0" xfId="0" applyFont="1" applyFill="1" applyAlignment="1" applyProtection="1">
      <alignment horizontal="center"/>
    </xf>
    <xf numFmtId="0" fontId="0" fillId="0" borderId="2" xfId="0" applyFont="1" applyBorder="1" applyProtection="1"/>
    <xf numFmtId="0" fontId="0" fillId="0" borderId="2" xfId="0" applyBorder="1" applyAlignment="1" applyProtection="1">
      <alignment horizontal="left"/>
    </xf>
    <xf numFmtId="0" fontId="0" fillId="0" borderId="2" xfId="0" applyBorder="1" applyAlignment="1" applyProtection="1">
      <alignment horizontal="center"/>
    </xf>
    <xf numFmtId="9" fontId="0" fillId="0" borderId="2" xfId="0" applyNumberFormat="1" applyBorder="1" applyAlignment="1" applyProtection="1">
      <alignment horizontal="center"/>
    </xf>
    <xf numFmtId="0" fontId="0" fillId="0" borderId="1" xfId="0" applyBorder="1" applyAlignment="1" applyProtection="1">
      <alignment horizontal="center"/>
    </xf>
    <xf numFmtId="0" fontId="0" fillId="0" borderId="0" xfId="0" applyBorder="1" applyAlignment="1" applyProtection="1">
      <alignment wrapText="1"/>
    </xf>
    <xf numFmtId="0" fontId="2" fillId="0" borderId="0" xfId="0" applyFont="1" applyAlignment="1" applyProtection="1">
      <alignment vertical="center"/>
    </xf>
    <xf numFmtId="0" fontId="6" fillId="8" borderId="0" xfId="0" applyFont="1" applyFill="1" applyAlignment="1" applyProtection="1">
      <alignment wrapText="1"/>
    </xf>
    <xf numFmtId="0" fontId="4" fillId="4" borderId="0" xfId="0" applyFont="1" applyFill="1" applyAlignment="1" applyProtection="1">
      <alignment wrapText="1"/>
    </xf>
    <xf numFmtId="0" fontId="4" fillId="5" borderId="0" xfId="0" applyFont="1" applyFill="1" applyAlignment="1" applyProtection="1">
      <alignment wrapText="1"/>
    </xf>
    <xf numFmtId="0" fontId="4" fillId="7" borderId="0" xfId="0" applyFont="1" applyFill="1" applyAlignment="1" applyProtection="1">
      <alignment wrapText="1"/>
    </xf>
    <xf numFmtId="0" fontId="0" fillId="0" borderId="0" xfId="0" applyNumberFormat="1" applyProtection="1"/>
    <xf numFmtId="0" fontId="0" fillId="0" borderId="0" xfId="0" applyAlignment="1" applyProtection="1">
      <alignment horizontal="center" vertical="center" wrapText="1"/>
    </xf>
    <xf numFmtId="0" fontId="1" fillId="0" borderId="14" xfId="0" applyFont="1" applyBorder="1" applyAlignment="1" applyProtection="1">
      <alignment horizontal="center" vertical="center"/>
    </xf>
    <xf numFmtId="14" fontId="1" fillId="0" borderId="14" xfId="0" applyNumberFormat="1" applyFont="1" applyBorder="1" applyAlignment="1" applyProtection="1">
      <alignment horizontal="center" vertical="center"/>
    </xf>
    <xf numFmtId="0" fontId="0" fillId="0" borderId="14" xfId="0" applyBorder="1" applyProtection="1"/>
    <xf numFmtId="0" fontId="0" fillId="0" borderId="14" xfId="0" applyBorder="1" applyAlignment="1" applyProtection="1">
      <alignment horizontal="center"/>
    </xf>
    <xf numFmtId="0" fontId="0" fillId="0" borderId="14" xfId="0" applyBorder="1" applyAlignment="1" applyProtection="1">
      <alignment horizontal="center" wrapText="1"/>
    </xf>
    <xf numFmtId="0" fontId="0" fillId="0" borderId="27" xfId="0" applyBorder="1" applyAlignment="1" applyProtection="1"/>
    <xf numFmtId="0" fontId="0" fillId="0" borderId="22" xfId="0" applyBorder="1" applyAlignment="1" applyProtection="1"/>
    <xf numFmtId="0" fontId="0" fillId="0" borderId="19" xfId="0" applyBorder="1" applyAlignment="1" applyProtection="1">
      <alignment horizontal="center"/>
    </xf>
    <xf numFmtId="0" fontId="0" fillId="0" borderId="3" xfId="0" applyBorder="1" applyAlignment="1" applyProtection="1">
      <alignment horizontal="center"/>
    </xf>
    <xf numFmtId="0" fontId="0" fillId="0" borderId="20" xfId="0" applyBorder="1" applyAlignment="1" applyProtection="1">
      <alignment horizontal="center"/>
    </xf>
    <xf numFmtId="14" fontId="0" fillId="0" borderId="19" xfId="0" applyNumberFormat="1" applyBorder="1" applyAlignment="1" applyProtection="1">
      <alignment horizontal="center" wrapText="1"/>
    </xf>
    <xf numFmtId="14" fontId="0" fillId="0" borderId="20" xfId="0" applyNumberFormat="1" applyBorder="1" applyAlignment="1" applyProtection="1">
      <alignment horizontal="center" wrapText="1"/>
    </xf>
    <xf numFmtId="0" fontId="1" fillId="0" borderId="0" xfId="0" applyFont="1" applyAlignment="1" applyProtection="1">
      <alignment horizontal="center" wrapText="1"/>
    </xf>
    <xf numFmtId="0" fontId="0" fillId="0" borderId="0" xfId="0" applyAlignment="1" applyProtection="1">
      <alignment horizontal="center" wrapText="1"/>
    </xf>
    <xf numFmtId="0" fontId="19" fillId="0" borderId="0" xfId="0" applyFont="1" applyAlignment="1" applyProtection="1">
      <alignment horizontal="center" wrapText="1"/>
    </xf>
    <xf numFmtId="0" fontId="1" fillId="0" borderId="19" xfId="0" applyFont="1" applyBorder="1" applyAlignment="1" applyProtection="1">
      <alignment horizontal="center" vertical="center"/>
    </xf>
    <xf numFmtId="0" fontId="1" fillId="0" borderId="20" xfId="0" applyFont="1" applyBorder="1" applyAlignment="1" applyProtection="1">
      <alignment horizontal="center" vertical="center"/>
    </xf>
    <xf numFmtId="0" fontId="0" fillId="0" borderId="21" xfId="0" applyBorder="1" applyAlignment="1" applyProtection="1">
      <alignment horizontal="center" wrapText="1"/>
    </xf>
    <xf numFmtId="0" fontId="0" fillId="0" borderId="22" xfId="0" applyBorder="1" applyAlignment="1" applyProtection="1">
      <alignment horizontal="center" wrapText="1"/>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1" xfId="0" applyBorder="1" applyAlignment="1" applyProtection="1">
      <alignment horizontal="center"/>
    </xf>
    <xf numFmtId="0" fontId="0" fillId="0" borderId="22" xfId="0" applyBorder="1" applyAlignment="1" applyProtection="1">
      <alignment horizontal="center"/>
    </xf>
    <xf numFmtId="0" fontId="0" fillId="0" borderId="0" xfId="0" applyAlignment="1" applyProtection="1">
      <alignment horizontal="center" vertical="center" wrapText="1"/>
    </xf>
    <xf numFmtId="0" fontId="0" fillId="0" borderId="14" xfId="0" applyBorder="1" applyAlignment="1" applyProtection="1">
      <alignment horizontal="center" wrapText="1"/>
    </xf>
    <xf numFmtId="0" fontId="1" fillId="0" borderId="14" xfId="0" applyFont="1" applyBorder="1" applyAlignment="1" applyProtection="1">
      <alignment horizontal="center" vertical="center"/>
    </xf>
    <xf numFmtId="0" fontId="1" fillId="4" borderId="3" xfId="0" applyFont="1" applyFill="1" applyBorder="1" applyAlignment="1" applyProtection="1">
      <alignment horizontal="center"/>
    </xf>
    <xf numFmtId="0" fontId="1" fillId="2" borderId="0" xfId="0" applyFont="1" applyFill="1" applyAlignment="1" applyProtection="1">
      <alignment horizontal="center"/>
    </xf>
    <xf numFmtId="0" fontId="1" fillId="3" borderId="0" xfId="0" applyFont="1" applyFill="1" applyAlignment="1" applyProtection="1">
      <alignment horizontal="center"/>
    </xf>
    <xf numFmtId="0" fontId="1" fillId="6" borderId="0" xfId="0" applyFont="1" applyFill="1" applyAlignment="1" applyProtection="1">
      <alignment horizontal="center"/>
    </xf>
    <xf numFmtId="0" fontId="4" fillId="6" borderId="0" xfId="0" applyFont="1" applyFill="1" applyAlignment="1" applyProtection="1">
      <alignment horizontal="center"/>
    </xf>
    <xf numFmtId="0" fontId="0" fillId="0" borderId="1" xfId="0" applyBorder="1" applyAlignment="1" applyProtection="1">
      <alignment horizontal="left" wrapText="1"/>
    </xf>
    <xf numFmtId="0" fontId="0" fillId="0" borderId="2" xfId="0" applyBorder="1" applyAlignment="1" applyProtection="1">
      <alignment horizontal="left" wrapText="1"/>
    </xf>
    <xf numFmtId="0" fontId="0" fillId="0" borderId="15" xfId="0" applyBorder="1" applyAlignment="1" applyProtection="1">
      <alignment horizontal="left" wrapText="1"/>
    </xf>
    <xf numFmtId="0" fontId="18" fillId="9" borderId="6" xfId="0" applyFont="1" applyFill="1" applyBorder="1" applyAlignment="1">
      <alignment horizontal="left" vertical="top" wrapText="1"/>
    </xf>
    <xf numFmtId="0" fontId="13" fillId="9" borderId="7" xfId="0" applyFont="1" applyFill="1" applyBorder="1" applyAlignment="1">
      <alignment horizontal="left" vertical="top" wrapText="1"/>
    </xf>
    <xf numFmtId="0" fontId="13" fillId="9" borderId="8" xfId="0" applyFont="1" applyFill="1" applyBorder="1" applyAlignment="1">
      <alignment horizontal="left" vertical="top" wrapText="1"/>
    </xf>
    <xf numFmtId="0" fontId="13" fillId="9" borderId="9" xfId="0" applyFont="1" applyFill="1" applyBorder="1" applyAlignment="1">
      <alignment horizontal="left" vertical="top" wrapText="1"/>
    </xf>
    <xf numFmtId="0" fontId="13" fillId="9" borderId="0" xfId="0" applyFont="1" applyFill="1" applyBorder="1" applyAlignment="1">
      <alignment horizontal="left" vertical="top" wrapText="1"/>
    </xf>
    <xf numFmtId="0" fontId="13" fillId="9" borderId="10" xfId="0" applyFont="1" applyFill="1" applyBorder="1" applyAlignment="1">
      <alignment horizontal="left" vertical="top" wrapText="1"/>
    </xf>
    <xf numFmtId="0" fontId="13" fillId="9" borderId="11" xfId="0" applyFont="1" applyFill="1" applyBorder="1" applyAlignment="1">
      <alignment horizontal="left" vertical="top" wrapText="1"/>
    </xf>
    <xf numFmtId="0" fontId="13" fillId="9" borderId="12" xfId="0" applyFont="1" applyFill="1" applyBorder="1" applyAlignment="1">
      <alignment horizontal="left" vertical="top" wrapText="1"/>
    </xf>
    <xf numFmtId="0" fontId="13" fillId="9" borderId="13" xfId="0" applyFont="1" applyFill="1" applyBorder="1" applyAlignment="1">
      <alignment horizontal="left" vertical="top" wrapText="1"/>
    </xf>
    <xf numFmtId="0" fontId="1" fillId="2" borderId="0" xfId="0" applyFont="1" applyFill="1" applyAlignment="1">
      <alignment horizontal="center"/>
    </xf>
    <xf numFmtId="0" fontId="1" fillId="3" borderId="0" xfId="0" applyFont="1" applyFill="1" applyAlignment="1">
      <alignment horizontal="center"/>
    </xf>
    <xf numFmtId="0" fontId="1" fillId="6" borderId="0" xfId="0" applyFont="1" applyFill="1" applyAlignment="1">
      <alignment horizontal="center"/>
    </xf>
    <xf numFmtId="0" fontId="4" fillId="6" borderId="0" xfId="0" applyFont="1" applyFill="1" applyAlignment="1">
      <alignment horizontal="center"/>
    </xf>
    <xf numFmtId="0" fontId="15" fillId="0" borderId="15" xfId="0" applyFont="1" applyBorder="1" applyAlignment="1">
      <alignment horizontal="left" vertical="center" wrapText="1"/>
    </xf>
    <xf numFmtId="0" fontId="15" fillId="0" borderId="3" xfId="0" applyFont="1" applyBorder="1" applyAlignment="1">
      <alignment horizontal="left" vertical="center" wrapText="1"/>
    </xf>
    <xf numFmtId="0" fontId="0" fillId="0" borderId="1" xfId="0" applyFont="1" applyBorder="1" applyAlignment="1">
      <alignment horizontal="left" wrapText="1"/>
    </xf>
    <xf numFmtId="0" fontId="0" fillId="0" borderId="1" xfId="0" applyBorder="1" applyAlignment="1">
      <alignment horizontal="left" wrapText="1"/>
    </xf>
    <xf numFmtId="0" fontId="18" fillId="9" borderId="0" xfId="0" applyFont="1" applyFill="1" applyBorder="1" applyAlignment="1">
      <alignment horizontal="center" vertical="top" wrapText="1"/>
    </xf>
    <xf numFmtId="0" fontId="16" fillId="0" borderId="18" xfId="0" applyFont="1" applyBorder="1" applyAlignment="1">
      <alignment horizontal="left" vertical="center" wrapText="1"/>
    </xf>
    <xf numFmtId="0" fontId="16" fillId="0" borderId="17" xfId="0" applyFont="1" applyBorder="1" applyAlignment="1">
      <alignment horizontal="left" vertical="center" wrapText="1"/>
    </xf>
    <xf numFmtId="0" fontId="13" fillId="9" borderId="6" xfId="0" applyFont="1" applyFill="1" applyBorder="1" applyAlignment="1">
      <alignment horizontal="left" vertical="top" wrapText="1"/>
    </xf>
    <xf numFmtId="0" fontId="0" fillId="0" borderId="1" xfId="0" applyBorder="1" applyAlignment="1">
      <alignment horizontal="left" vertical="center" wrapText="1"/>
    </xf>
    <xf numFmtId="0" fontId="16" fillId="0" borderId="18" xfId="0" applyFont="1" applyBorder="1" applyAlignment="1">
      <alignment horizontal="center" vertical="center" wrapText="1"/>
    </xf>
    <xf numFmtId="0" fontId="17" fillId="9" borderId="6" xfId="0" applyFont="1" applyFill="1" applyBorder="1" applyAlignment="1">
      <alignment horizontal="left" vertical="top" wrapText="1"/>
    </xf>
    <xf numFmtId="0" fontId="18" fillId="9" borderId="7" xfId="0" applyFont="1" applyFill="1" applyBorder="1" applyAlignment="1">
      <alignment horizontal="left" vertical="top" wrapText="1"/>
    </xf>
    <xf numFmtId="0" fontId="18" fillId="9" borderId="8" xfId="0" applyFont="1" applyFill="1" applyBorder="1" applyAlignment="1">
      <alignment horizontal="left" vertical="top" wrapText="1"/>
    </xf>
    <xf numFmtId="0" fontId="18" fillId="9" borderId="9" xfId="0" applyFont="1" applyFill="1" applyBorder="1" applyAlignment="1">
      <alignment horizontal="left" vertical="top" wrapText="1"/>
    </xf>
    <xf numFmtId="0" fontId="18" fillId="9" borderId="0" xfId="0" applyFont="1" applyFill="1" applyBorder="1" applyAlignment="1">
      <alignment horizontal="left" vertical="top" wrapText="1"/>
    </xf>
    <xf numFmtId="0" fontId="18" fillId="9" borderId="10" xfId="0" applyFont="1" applyFill="1" applyBorder="1" applyAlignment="1">
      <alignment horizontal="left" vertical="top" wrapText="1"/>
    </xf>
    <xf numFmtId="0" fontId="18" fillId="9" borderId="11" xfId="0" applyFont="1" applyFill="1" applyBorder="1" applyAlignment="1">
      <alignment horizontal="left" vertical="top" wrapText="1"/>
    </xf>
    <xf numFmtId="0" fontId="18" fillId="9" borderId="12" xfId="0" applyFont="1" applyFill="1" applyBorder="1" applyAlignment="1">
      <alignment horizontal="left" vertical="top" wrapText="1"/>
    </xf>
    <xf numFmtId="0" fontId="18" fillId="9" borderId="13" xfId="0" applyFont="1" applyFill="1" applyBorder="1" applyAlignment="1">
      <alignment horizontal="left" vertical="top" wrapText="1"/>
    </xf>
    <xf numFmtId="0" fontId="16" fillId="0" borderId="17" xfId="0" applyFont="1" applyBorder="1" applyAlignment="1">
      <alignment horizontal="center" vertical="center" wrapText="1"/>
    </xf>
    <xf numFmtId="0" fontId="8" fillId="10" borderId="0" xfId="0" applyFont="1" applyFill="1" applyAlignment="1">
      <alignment horizontal="center"/>
    </xf>
    <xf numFmtId="0" fontId="0" fillId="0" borderId="0" xfId="0" applyAlignment="1">
      <alignment horizontal="center"/>
    </xf>
    <xf numFmtId="0" fontId="0" fillId="0" borderId="0" xfId="0" applyAlignment="1"/>
    <xf numFmtId="0" fontId="0" fillId="0" borderId="0" xfId="0" applyFont="1"/>
  </cellXfs>
  <cellStyles count="1">
    <cellStyle name="Normal" xfId="0" builtinId="0"/>
  </cellStyles>
  <dxfs count="43">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dxf>
    <dxf>
      <numFmt numFmtId="0" formatCode="General"/>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dxf>
    <dxf>
      <numFmt numFmtId="0" formatCode="General"/>
      <protection locked="1" hidden="0"/>
    </dxf>
    <dxf>
      <numFmt numFmtId="0" formatCode="General"/>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general" vertical="bottom" textRotation="0" wrapText="1" indent="0" justifyLastLine="0" shrinkToFit="0" readingOrder="0"/>
      <protection locked="1" hidden="0"/>
    </dxf>
  </dxfs>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18</xdr:row>
      <xdr:rowOff>86176</xdr:rowOff>
    </xdr:from>
    <xdr:to>
      <xdr:col>10</xdr:col>
      <xdr:colOff>701040</xdr:colOff>
      <xdr:row>25</xdr:row>
      <xdr:rowOff>1694</xdr:rowOff>
    </xdr:to>
    <xdr:pic>
      <xdr:nvPicPr>
        <xdr:cNvPr id="2" name="Picture 1">
          <a:extLst>
            <a:ext uri="{FF2B5EF4-FFF2-40B4-BE49-F238E27FC236}">
              <a16:creationId xmlns:a16="http://schemas.microsoft.com/office/drawing/2014/main" id="{25A0D3DE-680A-F417-0230-C1AEE3F41CBC}"/>
            </a:ext>
          </a:extLst>
        </xdr:cNvPr>
        <xdr:cNvPicPr>
          <a:picLocks noChangeAspect="1"/>
        </xdr:cNvPicPr>
      </xdr:nvPicPr>
      <xdr:blipFill>
        <a:blip xmlns:r="http://schemas.openxmlformats.org/officeDocument/2006/relationships" r:embed="rId1"/>
        <a:stretch>
          <a:fillRect/>
        </a:stretch>
      </xdr:blipFill>
      <xdr:spPr>
        <a:xfrm>
          <a:off x="922020" y="2661736"/>
          <a:ext cx="7635240" cy="1249018"/>
        </a:xfrm>
        <a:prstGeom prst="rect">
          <a:avLst/>
        </a:prstGeom>
      </xdr:spPr>
    </xdr:pic>
    <xdr:clientData/>
  </xdr:twoCellAnchor>
  <xdr:twoCellAnchor editAs="oneCell">
    <xdr:from>
      <xdr:col>0</xdr:col>
      <xdr:colOff>708661</xdr:colOff>
      <xdr:row>32</xdr:row>
      <xdr:rowOff>22860</xdr:rowOff>
    </xdr:from>
    <xdr:to>
      <xdr:col>11</xdr:col>
      <xdr:colOff>213361</xdr:colOff>
      <xdr:row>39</xdr:row>
      <xdr:rowOff>45635</xdr:rowOff>
    </xdr:to>
    <xdr:pic>
      <xdr:nvPicPr>
        <xdr:cNvPr id="3" name="Picture 2">
          <a:extLst>
            <a:ext uri="{FF2B5EF4-FFF2-40B4-BE49-F238E27FC236}">
              <a16:creationId xmlns:a16="http://schemas.microsoft.com/office/drawing/2014/main" id="{3E6B364B-C5E7-AEBB-2B87-D7023B715DEA}"/>
            </a:ext>
          </a:extLst>
        </xdr:cNvPr>
        <xdr:cNvPicPr>
          <a:picLocks noChangeAspect="1"/>
        </xdr:cNvPicPr>
      </xdr:nvPicPr>
      <xdr:blipFill>
        <a:blip xmlns:r="http://schemas.openxmlformats.org/officeDocument/2006/relationships" r:embed="rId2"/>
        <a:stretch>
          <a:fillRect/>
        </a:stretch>
      </xdr:blipFill>
      <xdr:spPr>
        <a:xfrm>
          <a:off x="708661" y="5273040"/>
          <a:ext cx="8092440" cy="1356275"/>
        </a:xfrm>
        <a:prstGeom prst="rect">
          <a:avLst/>
        </a:prstGeom>
      </xdr:spPr>
    </xdr:pic>
    <xdr:clientData/>
  </xdr:twoCellAnchor>
  <xdr:twoCellAnchor editAs="oneCell">
    <xdr:from>
      <xdr:col>1</xdr:col>
      <xdr:colOff>701040</xdr:colOff>
      <xdr:row>40</xdr:row>
      <xdr:rowOff>32376</xdr:rowOff>
    </xdr:from>
    <xdr:to>
      <xdr:col>9</xdr:col>
      <xdr:colOff>495300</xdr:colOff>
      <xdr:row>53</xdr:row>
      <xdr:rowOff>149817</xdr:rowOff>
    </xdr:to>
    <xdr:pic>
      <xdr:nvPicPr>
        <xdr:cNvPr id="4" name="Picture 3">
          <a:extLst>
            <a:ext uri="{FF2B5EF4-FFF2-40B4-BE49-F238E27FC236}">
              <a16:creationId xmlns:a16="http://schemas.microsoft.com/office/drawing/2014/main" id="{C6F4E59F-CC40-744E-964A-0A4824F143F5}"/>
            </a:ext>
          </a:extLst>
        </xdr:cNvPr>
        <xdr:cNvPicPr>
          <a:picLocks noChangeAspect="1"/>
        </xdr:cNvPicPr>
      </xdr:nvPicPr>
      <xdr:blipFill>
        <a:blip xmlns:r="http://schemas.openxmlformats.org/officeDocument/2006/relationships" r:embed="rId3"/>
        <a:stretch>
          <a:fillRect/>
        </a:stretch>
      </xdr:blipFill>
      <xdr:spPr>
        <a:xfrm>
          <a:off x="1432560" y="6806556"/>
          <a:ext cx="6187440" cy="2593941"/>
        </a:xfrm>
        <a:prstGeom prst="rect">
          <a:avLst/>
        </a:prstGeom>
      </xdr:spPr>
    </xdr:pic>
    <xdr:clientData/>
  </xdr:twoCellAnchor>
  <xdr:twoCellAnchor editAs="oneCell">
    <xdr:from>
      <xdr:col>0</xdr:col>
      <xdr:colOff>0</xdr:colOff>
      <xdr:row>0</xdr:row>
      <xdr:rowOff>0</xdr:rowOff>
    </xdr:from>
    <xdr:to>
      <xdr:col>2</xdr:col>
      <xdr:colOff>754377</xdr:colOff>
      <xdr:row>5</xdr:row>
      <xdr:rowOff>95597</xdr:rowOff>
    </xdr:to>
    <xdr:pic>
      <xdr:nvPicPr>
        <xdr:cNvPr id="5" name="Picture 4" descr="The Wildlife Trusts - Wildlife and Countryside Link">
          <a:extLst>
            <a:ext uri="{FF2B5EF4-FFF2-40B4-BE49-F238E27FC236}">
              <a16:creationId xmlns:a16="http://schemas.microsoft.com/office/drawing/2014/main" id="{31E1B2DF-9C2A-B252-A6B5-2A03674EE7C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2217417" cy="1048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388619</xdr:colOff>
      <xdr:row>0</xdr:row>
      <xdr:rowOff>0</xdr:rowOff>
    </xdr:from>
    <xdr:to>
      <xdr:col>11</xdr:col>
      <xdr:colOff>662940</xdr:colOff>
      <xdr:row>4</xdr:row>
      <xdr:rowOff>182880</xdr:rowOff>
    </xdr:to>
    <xdr:pic>
      <xdr:nvPicPr>
        <xdr:cNvPr id="6" name="Picture 5" descr="Gemselect - Homes for life">
          <a:extLst>
            <a:ext uri="{FF2B5EF4-FFF2-40B4-BE49-F238E27FC236}">
              <a16:creationId xmlns:a16="http://schemas.microsoft.com/office/drawing/2014/main" id="{B4E7CB4D-1EDB-56B6-D0D0-0DF46C55B9A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781799" y="0"/>
          <a:ext cx="2468881" cy="944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975360</xdr:colOff>
      <xdr:row>1</xdr:row>
      <xdr:rowOff>129540</xdr:rowOff>
    </xdr:from>
    <xdr:to>
      <xdr:col>8</xdr:col>
      <xdr:colOff>289560</xdr:colOff>
      <xdr:row>4</xdr:row>
      <xdr:rowOff>60960</xdr:rowOff>
    </xdr:to>
    <xdr:sp macro="" textlink="">
      <xdr:nvSpPr>
        <xdr:cNvPr id="7" name="TextBox 6">
          <a:extLst>
            <a:ext uri="{FF2B5EF4-FFF2-40B4-BE49-F238E27FC236}">
              <a16:creationId xmlns:a16="http://schemas.microsoft.com/office/drawing/2014/main" id="{274A4271-6EFE-CE64-6E3F-A27511ADAB24}"/>
            </a:ext>
          </a:extLst>
        </xdr:cNvPr>
        <xdr:cNvSpPr txBox="1"/>
      </xdr:nvSpPr>
      <xdr:spPr>
        <a:xfrm>
          <a:off x="2438400" y="320040"/>
          <a:ext cx="4244340" cy="502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a:solidFill>
                <a:schemeClr val="accent1">
                  <a:lumMod val="50000"/>
                </a:schemeClr>
              </a:solidFill>
              <a:latin typeface="Arial" panose="020B0604020202020204" pitchFamily="34" charset="0"/>
              <a:cs typeface="Arial" panose="020B0604020202020204" pitchFamily="34" charset="0"/>
            </a:rPr>
            <a:t>Habitat</a:t>
          </a:r>
          <a:r>
            <a:rPr lang="en-GB" sz="1800" b="1" baseline="0">
              <a:solidFill>
                <a:schemeClr val="accent1">
                  <a:lumMod val="50000"/>
                </a:schemeClr>
              </a:solidFill>
              <a:latin typeface="Arial" panose="020B0604020202020204" pitchFamily="34" charset="0"/>
              <a:cs typeface="Arial" panose="020B0604020202020204" pitchFamily="34" charset="0"/>
            </a:rPr>
            <a:t> Condition Assessment Tool </a:t>
          </a:r>
        </a:p>
        <a:p>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78FAF1-BF6D-4F1F-A580-1C8CC8CE5A34}" name="Table1" displayName="Table1" ref="B19:L52" totalsRowShown="0" headerRowDxfId="42" dataDxfId="41">
  <autoFilter ref="B19:L52" xr:uid="{40FC9359-CF68-4389-8AB7-C0B232067E75}"/>
  <tableColumns count="11">
    <tableColumn id="1" xr3:uid="{769550E3-9420-40F5-AE03-255DDC353144}" name="Numbered area on map" dataDxfId="40"/>
    <tableColumn id="2" xr3:uid="{FB5FCFD3-CFF0-46C8-BCC7-FA8170478A5F}" name="Area of grass (m₂)" dataDxfId="39"/>
    <tableColumn id="3" xr3:uid="{07A3330C-65D1-401E-A266-4F3A7590E5CC}" name="Condition" dataDxfId="38"/>
    <tableColumn id="4" xr3:uid="{A82BEE0D-979E-4770-BF6D-9E7805D1E798}" name="Level" dataDxfId="37">
      <calculatedColumnFormula>VLOOKUP(D20,'Drop downs'!A:B,2,FALSE)</calculatedColumnFormula>
    </tableColumn>
    <tableColumn id="5" xr3:uid="{9365E8AE-0F5A-45EE-87B7-AD22AFBF6BA4}" name="Total score" dataDxfId="36">
      <calculatedColumnFormula>C20*E20</calculatedColumnFormula>
    </tableColumn>
    <tableColumn id="6" xr3:uid="{2C6C49E6-BB7B-4C3C-9E9C-4CBF19B3DDCD}" name="Condition2" dataDxfId="35"/>
    <tableColumn id="7" xr3:uid="{5767C04B-7758-43BF-9D93-81C95D3AFBE6}" name="Level3" dataDxfId="34">
      <calculatedColumnFormula>VLOOKUP(G20,'Drop downs'!A:B,2,FALSE)</calculatedColumnFormula>
    </tableColumn>
    <tableColumn id="8" xr3:uid="{09538021-CC4B-489B-A094-A70C92AE30BD}" name="Total score4" dataDxfId="33">
      <calculatedColumnFormula>C20*H20</calculatedColumnFormula>
    </tableColumn>
    <tableColumn id="10" xr3:uid="{B25B2525-714F-471B-B76D-C2D8E4D15F74}" name="Condition3" dataDxfId="32"/>
    <tableColumn id="11" xr3:uid="{0631FEB7-B826-4DB0-8EDA-C65A286C9DD9}" name="Level2" dataDxfId="31">
      <calculatedColumnFormula>VLOOKUP(J20,'Drop downs'!A:B,2,FALSE)</calculatedColumnFormula>
    </tableColumn>
    <tableColumn id="12" xr3:uid="{30101414-B4BB-424E-9A6F-42F1BB5EE5F2}" name="Total score2" dataDxfId="30">
      <calculatedColumnFormula>C20*K20</calculatedColumnFormula>
    </tableColumn>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6F74BC6-A745-4293-96E1-6612C0846C40}" name="Table18" displayName="Table18" ref="B20:L50" totalsRowShown="0" headerRowDxfId="5">
  <autoFilter ref="B20:L50" xr:uid="{6E38A1D9-E321-43DD-A85D-CB931EC0E5C1}"/>
  <tableColumns count="11">
    <tableColumn id="1" xr3:uid="{1ED1F682-C0E0-4D66-82B1-A0B37E5C2165}" name="Numbered area on map"/>
    <tableColumn id="2" xr3:uid="{A8466FCD-477B-48FB-92C2-1D0CA6A81E33}" name="Surface area of water (m₂)"/>
    <tableColumn id="3" xr3:uid="{F3C38B6A-53FE-496C-B373-390B546F04E2}" name="Condition"/>
    <tableColumn id="4" xr3:uid="{29860F12-16C6-4D4C-996B-C125A3A231E5}" name="Level">
      <calculatedColumnFormula>VLOOKUP(D21,'Drop downs'!A:B,2,FALSE)</calculatedColumnFormula>
    </tableColumn>
    <tableColumn id="5" xr3:uid="{2654ECDE-AD83-4AEC-A107-C88AF23FC002}" name="Total score">
      <calculatedColumnFormula>C21*E21</calculatedColumnFormula>
    </tableColumn>
    <tableColumn id="6" xr3:uid="{A665D668-C38B-4ECE-9499-22B40248A126}" name="Condition2"/>
    <tableColumn id="7" xr3:uid="{90A7262F-038A-4C7C-9961-0685DF8FBB0B}" name="Level3">
      <calculatedColumnFormula>VLOOKUP(G21,'Drop downs'!A:B,2,FALSE)</calculatedColumnFormula>
    </tableColumn>
    <tableColumn id="8" xr3:uid="{91E294DA-C0E0-4C88-8782-6BDD690B2829}" name="Total score4">
      <calculatedColumnFormula>C21*H21</calculatedColumnFormula>
    </tableColumn>
    <tableColumn id="10" xr3:uid="{167576A7-6BA1-4352-9A25-0A52CF7967EB}" name="Condition3"/>
    <tableColumn id="11" xr3:uid="{20C95883-E6EC-41DF-8925-6B257E14296F}" name="Level2" dataDxfId="4">
      <calculatedColumnFormula>VLOOKUP(J21,'Drop downs'!A:B,2,FALSE)</calculatedColumnFormula>
    </tableColumn>
    <tableColumn id="12" xr3:uid="{8D077C79-725C-49AC-A792-28E8F9B45E6B}" name="Total score2" dataDxfId="3">
      <calculatedColumnFormula>C21*K21</calculatedColumnFormula>
    </tableColumn>
  </tableColumns>
  <tableStyleInfo name="TableStyleLight1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5608DD4-B25C-4352-8425-8FBDCE687098}" name="Table1812" displayName="Table1812" ref="B20:L60" totalsRowShown="0" headerRowDxfId="2">
  <autoFilter ref="B20:L60" xr:uid="{6E38A1D9-E321-43DD-A85D-CB931EC0E5C1}"/>
  <tableColumns count="11">
    <tableColumn id="1" xr3:uid="{DCA9300B-1686-4562-896F-2D9B7B1DAEC2}" name="Numbered area on map"/>
    <tableColumn id="2" xr3:uid="{CF735D4A-1642-463C-82D5-EBA32614DAF2}" name="Surface area of water (m₂)"/>
    <tableColumn id="3" xr3:uid="{47D9246A-B69B-42D5-972F-3612AB8E3894}" name="Condition"/>
    <tableColumn id="4" xr3:uid="{D45AB471-369B-4B6F-8717-E9170442718F}" name="Level">
      <calculatedColumnFormula>VLOOKUP(D21,'Drop downs'!A:B,2,FALSE)</calculatedColumnFormula>
    </tableColumn>
    <tableColumn id="5" xr3:uid="{428C2F39-F97C-46FB-8690-EBF26C85051B}" name="Total score">
      <calculatedColumnFormula>C21*E21</calculatedColumnFormula>
    </tableColumn>
    <tableColumn id="6" xr3:uid="{F2B21AD1-182A-4A68-A482-EA8DDE1673EF}" name="Condition2"/>
    <tableColumn id="7" xr3:uid="{AA387F84-4774-49DC-BA5F-1B2EE436003A}" name="Level3">
      <calculatedColumnFormula>VLOOKUP(G21,'Drop downs'!A:B,2,FALSE)</calculatedColumnFormula>
    </tableColumn>
    <tableColumn id="8" xr3:uid="{A27210EC-99B2-47DC-BB5E-45253801ACF5}" name="Total score4">
      <calculatedColumnFormula>C21*H21</calculatedColumnFormula>
    </tableColumn>
    <tableColumn id="10" xr3:uid="{E583B169-61F5-4FAC-8612-63B5D8F6477F}" name="Condition3"/>
    <tableColumn id="11" xr3:uid="{AA3E24D1-0952-46D1-A5F8-E2E62C5A9D67}" name="Level2" dataDxfId="1">
      <calculatedColumnFormula>VLOOKUP(J21,'Drop downs'!A:B,2,FALSE)</calculatedColumnFormula>
    </tableColumn>
    <tableColumn id="12" xr3:uid="{1AD8C18F-365D-40F4-93EF-E33A63BC6859}" name="Total score2" dataDxfId="0">
      <calculatedColumnFormula>C21*K21</calculatedColumnFormula>
    </tableColumn>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18EE4D-C4D4-4392-9458-09F0BB5C2D73}" name="Table13" displayName="Table13" ref="B22:L68" totalsRowShown="0" headerRowDxfId="29">
  <autoFilter ref="B22:L68" xr:uid="{E6B98450-24DF-4F91-8CD9-3D607B840B0C}"/>
  <tableColumns count="11">
    <tableColumn id="1" xr3:uid="{89081D1A-245C-4E17-8B5B-B437A3F93A84}" name="Numbered tree on map"/>
    <tableColumn id="2" xr3:uid="{79944C39-9809-4D09-8382-854E48A71D82}" name="Number of trees"/>
    <tableColumn id="3" xr3:uid="{938DF769-0A16-4962-A802-D2F356D854F8}" name="Condition"/>
    <tableColumn id="4" xr3:uid="{1793CFFF-437C-4AA1-B628-02AF0C3D297C}" name="Level">
      <calculatedColumnFormula>VLOOKUP(D23,'Drop downs'!A:B,2,FALSE)</calculatedColumnFormula>
    </tableColumn>
    <tableColumn id="5" xr3:uid="{E8418173-238E-45EA-BCE8-8F1D6332894E}" name="Total score">
      <calculatedColumnFormula>C23*E23</calculatedColumnFormula>
    </tableColumn>
    <tableColumn id="6" xr3:uid="{B03FB7D5-1748-41DD-A378-E4E074DCE05F}" name="Condition2"/>
    <tableColumn id="7" xr3:uid="{00E7BBC4-41FD-459D-BDAB-0F508D4FD8AE}" name="Level3">
      <calculatedColumnFormula>VLOOKUP(G23,'Drop downs'!A:B,2,FALSE)</calculatedColumnFormula>
    </tableColumn>
    <tableColumn id="8" xr3:uid="{583D36A1-6289-4954-9BFB-56DBBB700170}" name="Total score4">
      <calculatedColumnFormula>C23*H23</calculatedColumnFormula>
    </tableColumn>
    <tableColumn id="10" xr3:uid="{78423CE8-BBA9-4AD9-B497-A98D200F414C}" name="Condition3"/>
    <tableColumn id="11" xr3:uid="{F0074E06-674D-428A-89C6-9B75199334E6}" name="Level2" dataDxfId="28">
      <calculatedColumnFormula>VLOOKUP(J23,'Drop downs'!A:B,2,FALSE)</calculatedColumnFormula>
    </tableColumn>
    <tableColumn id="12" xr3:uid="{0A20689F-6F55-4720-8864-FF3AB2CA061E}" name="Total score2" dataDxfId="27">
      <calculatedColumnFormula>C23*K23</calculatedColumnFormula>
    </tableColum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04E2C4-6A6C-4701-8E34-FAA1D54E4E6D}" name="Table139" displayName="Table139" ref="B20:L78" totalsRowShown="0" headerRowDxfId="26">
  <autoFilter ref="B20:L78" xr:uid="{8D54C92A-9598-4670-8D65-766E2B2EB1EA}"/>
  <tableColumns count="11">
    <tableColumn id="1" xr3:uid="{1F07C273-3E63-402E-88F6-9EDBCAC8335E}" name="Numbered tree on map"/>
    <tableColumn id="2" xr3:uid="{C8171086-B7E6-4231-B0FD-B1E13C961FBB}" name="Area of woodland (m₂)"/>
    <tableColumn id="3" xr3:uid="{6AB9CAC0-067D-4CEB-BA1F-2D89E02958CA}" name="Condition"/>
    <tableColumn id="4" xr3:uid="{948AF598-09A0-49D4-867D-59C02C970F50}" name="Level">
      <calculatedColumnFormula>VLOOKUP(D21,'Drop downs'!A:B,2,FALSE)</calculatedColumnFormula>
    </tableColumn>
    <tableColumn id="5" xr3:uid="{EFA0996E-6980-4841-97D6-480E0E5F6E58}" name="Total score">
      <calculatedColumnFormula>C21*E21</calculatedColumnFormula>
    </tableColumn>
    <tableColumn id="6" xr3:uid="{4F627B23-8BEA-448E-8238-1EB0118DA930}" name="Condition2"/>
    <tableColumn id="7" xr3:uid="{3E810DC4-ED71-4914-80C4-4FF6A459841E}" name="Level3">
      <calculatedColumnFormula>VLOOKUP(G21,'Drop downs'!A:B,2,FALSE)</calculatedColumnFormula>
    </tableColumn>
    <tableColumn id="8" xr3:uid="{C7F96657-7C9A-4983-AEF7-AC113727D27E}" name="Total score4">
      <calculatedColumnFormula>C21*H21</calculatedColumnFormula>
    </tableColumn>
    <tableColumn id="10" xr3:uid="{D0B18A56-2F81-47F8-846E-2F10C3C4DAAA}" name="Condition3"/>
    <tableColumn id="11" xr3:uid="{F960A72F-EF82-4397-8D36-20202E791DA0}" name="Level2" dataDxfId="25">
      <calculatedColumnFormula>VLOOKUP(J21,'Drop downs'!A:B,2,FALSE)</calculatedColumnFormula>
    </tableColumn>
    <tableColumn id="12" xr3:uid="{B5E43A97-986A-404B-8892-3AB95AE210B1}" name="Total score2" dataDxfId="24">
      <calculatedColumnFormula>C21*K21</calculatedColumnFormula>
    </tableColum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82592D-D34B-491A-9D16-65C46C7DE6B1}" name="Table13910" displayName="Table13910" ref="B20:L68" totalsRowShown="0" headerRowDxfId="23">
  <autoFilter ref="B20:L68" xr:uid="{8D54C92A-9598-4670-8D65-766E2B2EB1EA}"/>
  <tableColumns count="11">
    <tableColumn id="1" xr3:uid="{78549F38-022A-45CA-A253-FA04DEB5C288}" name="Numbered tree on map"/>
    <tableColumn id="2" xr3:uid="{75E08322-15F9-4B66-BEEA-B25426B6EA50}" name="Area of woodland (m₂)"/>
    <tableColumn id="3" xr3:uid="{F0A39C1A-0D5F-46AE-B7D9-EB5E27CD1507}" name="Condition"/>
    <tableColumn id="4" xr3:uid="{F60618AA-4412-4090-BBDF-FB4E8DCCF8C8}" name="Level">
      <calculatedColumnFormula>VLOOKUP(D21,'Drop downs'!A:B,2,FALSE)</calculatedColumnFormula>
    </tableColumn>
    <tableColumn id="5" xr3:uid="{5E6C03C1-4A25-4473-AC5B-7315B7868C5F}" name="Total score">
      <calculatedColumnFormula>C21*E21</calculatedColumnFormula>
    </tableColumn>
    <tableColumn id="6" xr3:uid="{752C451D-60CB-47FF-8DB2-A569BE88BA4B}" name="Condition2"/>
    <tableColumn id="7" xr3:uid="{407A38B5-86A3-45A7-89FF-0D0BEE6CBF1B}" name="Level3">
      <calculatedColumnFormula>VLOOKUP(G21,'Drop downs'!A:B,2,FALSE)</calculatedColumnFormula>
    </tableColumn>
    <tableColumn id="8" xr3:uid="{72831A33-45F8-40D3-BBA6-85996770AC2F}" name="Total score4">
      <calculatedColumnFormula>C21*H21</calculatedColumnFormula>
    </tableColumn>
    <tableColumn id="10" xr3:uid="{54BCCC55-0296-4290-AF80-A10D7DDF24D3}" name="Condition3"/>
    <tableColumn id="11" xr3:uid="{C5358118-94DB-420E-B482-584EFA874F73}" name="Level2" dataDxfId="22">
      <calculatedColumnFormula>VLOOKUP(J21,'Drop downs'!A:B,2,FALSE)</calculatedColumnFormula>
    </tableColumn>
    <tableColumn id="12" xr3:uid="{E84E7965-08C6-48C0-B7C8-83A66E2CE4F8}" name="Total score2" dataDxfId="21">
      <calculatedColumnFormula>C21*K21</calculatedColumnFormula>
    </tableColumn>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104F74-BBA8-486F-988F-6A61276669D4}" name="Table134" displayName="Table134" ref="B22:L105" totalsRowShown="0" headerRowDxfId="20">
  <autoFilter ref="B22:L105" xr:uid="{E6B98450-24DF-4F91-8CD9-3D607B840B0C}"/>
  <tableColumns count="11">
    <tableColumn id="1" xr3:uid="{F658D42F-A42C-45DB-A81F-290A476153E6}" name="Numbered tree on map"/>
    <tableColumn id="2" xr3:uid="{E199C9E1-CB74-4E75-83A6-32A570AEDF3A}" name="Number of trees"/>
    <tableColumn id="3" xr3:uid="{D2575A67-1BD0-43C6-AF99-0DB7B4CDE5C1}" name="Condition"/>
    <tableColumn id="4" xr3:uid="{F70979BE-4007-4EB1-8D87-4053EC96A78F}" name="Level">
      <calculatedColumnFormula>VLOOKUP(D23,'Drop downs'!A:B,2,FALSE)</calculatedColumnFormula>
    </tableColumn>
    <tableColumn id="5" xr3:uid="{8377DE54-7D37-4D6A-9CF3-EE1C8D29F551}" name="Total score">
      <calculatedColumnFormula>C23*E23</calculatedColumnFormula>
    </tableColumn>
    <tableColumn id="6" xr3:uid="{B6589332-0790-4B14-8999-35FA15E9DC54}" name="Condition2"/>
    <tableColumn id="7" xr3:uid="{53E0D7CA-ACA0-49DF-BD21-88A2CDDCF332}" name="Level3">
      <calculatedColumnFormula>VLOOKUP(G23,'Drop downs'!A:B,2,FALSE)</calculatedColumnFormula>
    </tableColumn>
    <tableColumn id="8" xr3:uid="{DB9C200F-44F2-4972-95AA-8ADC25D25C57}" name="Total score4">
      <calculatedColumnFormula>C23*H23</calculatedColumnFormula>
    </tableColumn>
    <tableColumn id="10" xr3:uid="{C9677F8E-2675-4BA2-A75A-BE1B2C107710}" name="Condition3"/>
    <tableColumn id="11" xr3:uid="{E06208F6-DAD6-406F-81D3-FDCB0F0B8052}" name="Level2" dataDxfId="19">
      <calculatedColumnFormula>VLOOKUP(J23,'Drop downs'!A:B,2,FALSE)</calculatedColumnFormula>
    </tableColumn>
    <tableColumn id="12" xr3:uid="{4C3CD4AB-C2E1-4A2F-990F-396B4F2F684E}" name="Total score2" dataDxfId="18">
      <calculatedColumnFormula>C23*K23</calculatedColumnFormula>
    </tableColumn>
  </tableColumns>
  <tableStyleInfo name="TableStyleLight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288695-3965-446F-AA5A-FEA0C02B3846}" name="Table15" displayName="Table15" ref="B19:L199" totalsRowShown="0" headerRowDxfId="17">
  <autoFilter ref="B19:L199" xr:uid="{5BECD93A-A2A1-4B2C-A7BA-A5D374CE2D70}"/>
  <tableColumns count="11">
    <tableColumn id="1" xr3:uid="{7DB690FF-EAC3-427D-863B-6186D5AB69E1}" name="Numbered area on map"/>
    <tableColumn id="2" xr3:uid="{9B9107B7-22A4-467E-869F-E6115FE010D9}" name="Floor area of hedge (m₂)"/>
    <tableColumn id="3" xr3:uid="{29C3A5FA-17D1-442A-8A12-DADCDF4FEDC2}" name="Condition"/>
    <tableColumn id="4" xr3:uid="{20416804-DD10-464D-9F1D-0F353F7719BF}" name="Level">
      <calculatedColumnFormula>VLOOKUP(D20,'Drop downs'!A:B,2,FALSE)</calculatedColumnFormula>
    </tableColumn>
    <tableColumn id="5" xr3:uid="{A39E0CEB-DB06-4064-899E-0C1C6CD0AA83}" name="Total score">
      <calculatedColumnFormula>C20*E20</calculatedColumnFormula>
    </tableColumn>
    <tableColumn id="6" xr3:uid="{016E1891-FD21-4898-BF7A-3BE2EB2FCF40}" name="Condition2"/>
    <tableColumn id="7" xr3:uid="{0C97E338-416F-4AD1-B362-FCDC0C665409}" name="Level3">
      <calculatedColumnFormula>VLOOKUP(G20,'Drop downs'!A:B,2,FALSE)</calculatedColumnFormula>
    </tableColumn>
    <tableColumn id="8" xr3:uid="{31DDEA26-822F-41D3-A7E0-B72997DA057F}" name="Total score4">
      <calculatedColumnFormula>C20*H20</calculatedColumnFormula>
    </tableColumn>
    <tableColumn id="10" xr3:uid="{237B88E4-F40D-4BF0-977E-025225B3799A}" name="Condition3"/>
    <tableColumn id="11" xr3:uid="{B724F2BD-87E6-41E0-936A-D3329ADDF595}" name="Level2" dataDxfId="16">
      <calculatedColumnFormula>VLOOKUP(J20,'Drop downs'!A:B,2,FALSE)</calculatedColumnFormula>
    </tableColumn>
    <tableColumn id="12" xr3:uid="{9586481A-C193-4CF0-A607-418EED3D6313}" name="Total score2" dataDxfId="15">
      <calculatedColumnFormula>C20*K20</calculatedColumnFormula>
    </tableColumn>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A12FFD1-29F7-4DA2-96BF-F75A32C08D77}" name="Table1511" displayName="Table1511" ref="B19:L72" totalsRowShown="0" headerRowDxfId="14">
  <autoFilter ref="B19:L72" xr:uid="{5BECD93A-A2A1-4B2C-A7BA-A5D374CE2D70}"/>
  <tableColumns count="11">
    <tableColumn id="1" xr3:uid="{655BAB46-E231-4463-8EB1-62D3733BD3E4}" name="Numbered area on map"/>
    <tableColumn id="2" xr3:uid="{79F4B94B-6E18-4DF3-A870-057DB54C29A7}" name="Floor area of hedge (m₂)"/>
    <tableColumn id="3" xr3:uid="{4F183A69-94D1-4AF6-81C5-55A6F796F868}" name="Condition"/>
    <tableColumn id="4" xr3:uid="{85A6F04C-5B0D-4F37-9106-1DF0F8EB8FD5}" name="Level">
      <calculatedColumnFormula>VLOOKUP(D20,'Drop downs'!A:B,2,FALSE)</calculatedColumnFormula>
    </tableColumn>
    <tableColumn id="5" xr3:uid="{69FE622D-530B-47C2-83D2-435A2B70D893}" name="Total score">
      <calculatedColumnFormula>C20*E20</calculatedColumnFormula>
    </tableColumn>
    <tableColumn id="6" xr3:uid="{E5C7F641-E045-419C-8413-DD23BBF94639}" name="Condition2"/>
    <tableColumn id="7" xr3:uid="{BDC4E3CC-D69F-40C5-BCFE-816329265D8F}" name="Level3">
      <calculatedColumnFormula>VLOOKUP(G20,'Drop downs'!A:B,2,FALSE)</calculatedColumnFormula>
    </tableColumn>
    <tableColumn id="8" xr3:uid="{EEBA09DB-FEFA-4B27-A21C-9DEEDA42305F}" name="Total score4">
      <calculatedColumnFormula>C20*H20</calculatedColumnFormula>
    </tableColumn>
    <tableColumn id="10" xr3:uid="{3D21EDDB-E528-4C82-BE0B-06DFA5A50CA2}" name="Condition3"/>
    <tableColumn id="11" xr3:uid="{E15B5B5B-31EE-4577-A133-BD88FE9EB0A4}" name="Level2" dataDxfId="13">
      <calculatedColumnFormula>VLOOKUP(J20,'Drop downs'!A:B,2,FALSE)</calculatedColumnFormula>
    </tableColumn>
    <tableColumn id="12" xr3:uid="{362E6A9F-26E4-4EC2-98DA-01C18973D1FD}" name="Total score2" dataDxfId="12">
      <calculatedColumnFormula>C20*K20</calculatedColumnFormula>
    </tableColumn>
  </tableColumns>
  <tableStyleInfo name="TableStyleLight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97D73D-9BF8-4096-891B-B8E32AFD94B8}" name="Table16" displayName="Table16" ref="B20:L110" totalsRowShown="0" headerRowDxfId="11">
  <autoFilter ref="B20:L110" xr:uid="{A8F30A5A-B8C2-428E-8FB9-DA61C37CB0E2}"/>
  <tableColumns count="11">
    <tableColumn id="1" xr3:uid="{3E29EC5D-7AFE-407B-A420-E34F417CB956}" name="Numbered area on map"/>
    <tableColumn id="2" xr3:uid="{AA9D5EA4-07AF-4724-9080-AF959CC288D5}" name="Floor area of shrubs (m₂)"/>
    <tableColumn id="3" xr3:uid="{C4B85743-61FE-451C-AE63-E6F5772AB110}" name="Condition"/>
    <tableColumn id="4" xr3:uid="{8367FF7E-05A8-4C09-B5F7-F73531A6039B}" name="Level">
      <calculatedColumnFormula>VLOOKUP(D21,'Drop downs'!A:B,2,FALSE)</calculatedColumnFormula>
    </tableColumn>
    <tableColumn id="5" xr3:uid="{1E9416BE-B3CD-4DAE-832D-52B2B1C75CA7}" name="Total score">
      <calculatedColumnFormula>C21*E21</calculatedColumnFormula>
    </tableColumn>
    <tableColumn id="6" xr3:uid="{FA7ED9B1-D6D1-412C-B6B0-7AF7E1E6E28B}" name="Condition2"/>
    <tableColumn id="7" xr3:uid="{DC672D78-724F-40F1-A487-2F314DB38CF3}" name="Level3">
      <calculatedColumnFormula>VLOOKUP(G21,'Drop downs'!A:B,2,FALSE)</calculatedColumnFormula>
    </tableColumn>
    <tableColumn id="8" xr3:uid="{490CF3AA-8BD3-49C7-B2B6-30C5EED8AA08}" name="Total score4">
      <calculatedColumnFormula>C21*H21</calculatedColumnFormula>
    </tableColumn>
    <tableColumn id="10" xr3:uid="{493C1696-BC10-4630-82E8-1AD38364936E}" name="Condition3"/>
    <tableColumn id="11" xr3:uid="{5C9C0706-AFA8-46FC-8B09-619CB316C343}" name="Level2" dataDxfId="10">
      <calculatedColumnFormula>VLOOKUP(J21,'Drop downs'!A:B,2,FALSE)</calculatedColumnFormula>
    </tableColumn>
    <tableColumn id="12" xr3:uid="{5F4325D9-C1CB-4541-BE76-233EFDABB7A1}" name="Total score2" dataDxfId="9">
      <calculatedColumnFormula>C21*K21</calculatedColumnFormula>
    </tableColumn>
  </tableColumns>
  <tableStyleInfo name="TableStyleLight1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5B214B-5FD4-4A27-81BD-1FF2A6A4E5D5}" name="Table17" displayName="Table17" ref="B20:L70" totalsRowShown="0" headerRowDxfId="8">
  <autoFilter ref="B20:L70" xr:uid="{120135BE-6A22-49F2-852B-3A2BDD8F4917}"/>
  <tableColumns count="11">
    <tableColumn id="1" xr3:uid="{09AC9352-7F43-4A96-942F-DB4FFF2E5E3F}" name="Numbered area on map"/>
    <tableColumn id="2" xr3:uid="{6C9FC3EA-D9FF-4F32-8217-55436FACBE7B}" name="Surface area of pond (m₂)"/>
    <tableColumn id="3" xr3:uid="{5860D1BA-91E7-478B-9BA8-8420AAE2D679}" name="Condition"/>
    <tableColumn id="4" xr3:uid="{ADAA7283-AFF4-4B31-8F54-3EC0F89C72F4}" name="Level">
      <calculatedColumnFormula>VLOOKUP(D21,'Drop downs'!A:B,2,FALSE)</calculatedColumnFormula>
    </tableColumn>
    <tableColumn id="5" xr3:uid="{38A53616-7C52-41B1-8821-FEE0D54A3336}" name="Total score">
      <calculatedColumnFormula>C21*E21</calculatedColumnFormula>
    </tableColumn>
    <tableColumn id="6" xr3:uid="{4849DE91-F1AC-4D4D-A3BE-E8991C070359}" name="Condition2"/>
    <tableColumn id="7" xr3:uid="{6B36E726-C248-4CBB-9F5A-D72BBE665335}" name="Level3">
      <calculatedColumnFormula>VLOOKUP(G21,'Drop downs'!A:B,2,FALSE)</calculatedColumnFormula>
    </tableColumn>
    <tableColumn id="8" xr3:uid="{0B1956DA-0ECB-4B1A-BA4D-984CA91E58C5}" name="Total score4">
      <calculatedColumnFormula>C21*H21</calculatedColumnFormula>
    </tableColumn>
    <tableColumn id="10" xr3:uid="{DEA68D36-78F9-461A-92B9-70575EDFC94F}" name="Condition3"/>
    <tableColumn id="11" xr3:uid="{7F460BAE-ED65-41B0-BD91-F9785DCAD4F1}" name="Level2" dataDxfId="7">
      <calculatedColumnFormula>VLOOKUP(J21,'Drop downs'!A:B,2,FALSE)</calculatedColumnFormula>
    </tableColumn>
    <tableColumn id="12" xr3:uid="{35017D9B-0D4A-4B38-98B1-E17EC29FDD39}" name="Total score2" dataDxfId="6">
      <calculatedColumnFormula>C21*K21</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36269-CDB2-471B-973F-276436E60B9D}">
  <dimension ref="A1:O69"/>
  <sheetViews>
    <sheetView tabSelected="1" topLeftCell="A55" zoomScaleNormal="100" workbookViewId="0">
      <selection activeCell="F68" sqref="F68:I68"/>
    </sheetView>
  </sheetViews>
  <sheetFormatPr defaultRowHeight="15" x14ac:dyDescent="0.25"/>
  <cols>
    <col min="3" max="3" width="12.08984375" customWidth="1"/>
    <col min="4" max="4" width="11.08984375" customWidth="1"/>
    <col min="5" max="5" width="9.453125" customWidth="1"/>
  </cols>
  <sheetData>
    <row r="1" spans="1:15" x14ac:dyDescent="0.25">
      <c r="A1" s="149"/>
      <c r="B1" s="149"/>
      <c r="C1" s="149"/>
      <c r="D1" s="149"/>
      <c r="E1" s="149"/>
      <c r="F1" s="149"/>
      <c r="G1" s="149"/>
      <c r="H1" s="149"/>
      <c r="I1" s="149"/>
      <c r="J1" s="149"/>
      <c r="K1" s="149"/>
      <c r="L1" s="149"/>
      <c r="M1" s="150"/>
    </row>
    <row r="2" spans="1:15" x14ac:dyDescent="0.25">
      <c r="A2" s="149"/>
      <c r="B2" s="149"/>
      <c r="C2" s="149"/>
      <c r="D2" s="149"/>
      <c r="E2" s="149"/>
      <c r="F2" s="149"/>
      <c r="G2" s="149"/>
      <c r="H2" s="149"/>
      <c r="I2" s="149"/>
      <c r="J2" s="149"/>
      <c r="K2" s="149"/>
      <c r="L2" s="149"/>
      <c r="M2" s="150"/>
    </row>
    <row r="3" spans="1:15" x14ac:dyDescent="0.25">
      <c r="A3" s="149"/>
      <c r="B3" s="149"/>
      <c r="C3" s="149"/>
      <c r="D3" s="149"/>
      <c r="E3" s="149"/>
      <c r="F3" s="149"/>
      <c r="G3" s="149"/>
      <c r="H3" s="149"/>
      <c r="I3" s="149"/>
      <c r="J3" s="149"/>
      <c r="K3" s="149"/>
      <c r="L3" s="149"/>
      <c r="M3" s="150"/>
    </row>
    <row r="4" spans="1:15" x14ac:dyDescent="0.25">
      <c r="A4" s="149"/>
      <c r="B4" s="149"/>
      <c r="C4" s="149"/>
      <c r="D4" s="149"/>
      <c r="E4" s="149"/>
      <c r="F4" s="149"/>
      <c r="G4" s="149"/>
      <c r="H4" s="149"/>
      <c r="I4" s="149"/>
      <c r="J4" s="149"/>
      <c r="K4" s="149"/>
      <c r="L4" s="149"/>
      <c r="M4" s="150"/>
    </row>
    <row r="5" spans="1:15" x14ac:dyDescent="0.25">
      <c r="A5" s="149"/>
      <c r="B5" s="149"/>
      <c r="C5" s="149"/>
      <c r="D5" s="149"/>
      <c r="E5" s="149"/>
      <c r="F5" s="149"/>
      <c r="G5" s="149"/>
      <c r="H5" s="149"/>
      <c r="I5" s="149"/>
      <c r="J5" s="149"/>
      <c r="K5" s="149"/>
      <c r="L5" s="149"/>
      <c r="M5" s="150"/>
    </row>
    <row r="6" spans="1:15" ht="52.8" customHeight="1" x14ac:dyDescent="0.3">
      <c r="A6" s="91" t="s">
        <v>778</v>
      </c>
      <c r="B6" s="91"/>
      <c r="C6" s="91"/>
      <c r="D6" s="91"/>
      <c r="E6" s="91"/>
      <c r="F6" s="91"/>
      <c r="G6" s="91"/>
      <c r="H6" s="91"/>
      <c r="I6" s="91"/>
      <c r="J6" s="91"/>
      <c r="K6" s="91"/>
      <c r="L6" s="91"/>
      <c r="O6" s="151"/>
    </row>
    <row r="7" spans="1:15" x14ac:dyDescent="0.25">
      <c r="A7" s="39"/>
      <c r="B7" s="39"/>
      <c r="C7" s="39"/>
      <c r="D7" s="39"/>
      <c r="E7" s="39"/>
      <c r="F7" s="39"/>
      <c r="G7" s="39"/>
      <c r="H7" s="39"/>
      <c r="I7" s="39"/>
      <c r="J7" s="39"/>
      <c r="K7" s="39"/>
      <c r="L7" s="39"/>
    </row>
    <row r="8" spans="1:15" x14ac:dyDescent="0.25">
      <c r="A8" s="39"/>
      <c r="B8" s="39"/>
      <c r="C8" s="39"/>
      <c r="D8" s="39"/>
      <c r="E8" s="39"/>
      <c r="F8" s="39"/>
      <c r="G8" s="39"/>
      <c r="H8" s="39"/>
      <c r="I8" s="39"/>
      <c r="J8" s="39"/>
      <c r="K8" s="39"/>
      <c r="L8" s="39"/>
    </row>
    <row r="9" spans="1:15" ht="15" customHeight="1" x14ac:dyDescent="0.25">
      <c r="A9" s="104" t="s">
        <v>779</v>
      </c>
      <c r="B9" s="104"/>
      <c r="C9" s="104"/>
      <c r="D9" s="104"/>
      <c r="E9" s="104"/>
      <c r="F9" s="104"/>
      <c r="G9" s="104"/>
      <c r="H9" s="104"/>
      <c r="I9" s="104"/>
      <c r="J9" s="104"/>
      <c r="K9" s="104"/>
      <c r="L9" s="104"/>
    </row>
    <row r="10" spans="1:15" x14ac:dyDescent="0.25">
      <c r="A10" s="104"/>
      <c r="B10" s="104"/>
      <c r="C10" s="104"/>
      <c r="D10" s="104"/>
      <c r="E10" s="104"/>
      <c r="F10" s="104"/>
      <c r="G10" s="104"/>
      <c r="H10" s="104"/>
      <c r="I10" s="104"/>
      <c r="J10" s="104"/>
      <c r="K10" s="104"/>
      <c r="L10" s="104"/>
    </row>
    <row r="11" spans="1:15" x14ac:dyDescent="0.25">
      <c r="A11" s="104"/>
      <c r="B11" s="104"/>
      <c r="C11" s="104"/>
      <c r="D11" s="104"/>
      <c r="E11" s="104"/>
      <c r="F11" s="104"/>
      <c r="G11" s="104"/>
      <c r="H11" s="104"/>
      <c r="I11" s="104"/>
      <c r="J11" s="104"/>
      <c r="K11" s="104"/>
      <c r="L11" s="104"/>
    </row>
    <row r="12" spans="1:15" x14ac:dyDescent="0.25">
      <c r="A12" s="104"/>
      <c r="B12" s="104"/>
      <c r="C12" s="104"/>
      <c r="D12" s="104"/>
      <c r="E12" s="104"/>
      <c r="F12" s="104"/>
      <c r="G12" s="104"/>
      <c r="H12" s="104"/>
      <c r="I12" s="104"/>
      <c r="J12" s="104"/>
      <c r="K12" s="104"/>
      <c r="L12" s="104"/>
    </row>
    <row r="13" spans="1:15" x14ac:dyDescent="0.25">
      <c r="A13" s="104"/>
      <c r="B13" s="104"/>
      <c r="C13" s="104"/>
      <c r="D13" s="104"/>
      <c r="E13" s="104"/>
      <c r="F13" s="104"/>
      <c r="G13" s="104"/>
      <c r="H13" s="104"/>
      <c r="I13" s="104"/>
      <c r="J13" s="104"/>
      <c r="K13" s="104"/>
      <c r="L13" s="104"/>
    </row>
    <row r="14" spans="1:15" x14ac:dyDescent="0.25">
      <c r="A14" s="78"/>
      <c r="B14" s="78"/>
      <c r="C14" s="78"/>
      <c r="D14" s="78"/>
      <c r="E14" s="78"/>
      <c r="F14" s="78"/>
      <c r="G14" s="78"/>
      <c r="H14" s="78"/>
      <c r="I14" s="78"/>
      <c r="J14" s="78"/>
      <c r="K14" s="78"/>
      <c r="L14" s="78"/>
    </row>
    <row r="15" spans="1:15" x14ac:dyDescent="0.25">
      <c r="A15" s="39"/>
      <c r="B15" s="39"/>
      <c r="C15" s="39"/>
      <c r="D15" s="39"/>
      <c r="E15" s="39"/>
      <c r="F15" s="39"/>
      <c r="G15" s="39"/>
      <c r="H15" s="39"/>
      <c r="I15" s="39"/>
      <c r="J15" s="39"/>
      <c r="K15" s="39"/>
      <c r="L15" s="39"/>
    </row>
    <row r="16" spans="1:15" x14ac:dyDescent="0.25">
      <c r="A16" s="92" t="s">
        <v>144</v>
      </c>
      <c r="B16" s="92"/>
      <c r="C16" s="92"/>
      <c r="D16" s="92"/>
      <c r="E16" s="92"/>
      <c r="F16" s="92"/>
      <c r="G16" s="92"/>
      <c r="H16" s="92"/>
      <c r="I16" s="92"/>
      <c r="J16" s="92"/>
      <c r="K16" s="92"/>
      <c r="L16" s="92"/>
    </row>
    <row r="17" spans="1:12" x14ac:dyDescent="0.25">
      <c r="A17" s="92"/>
      <c r="B17" s="92"/>
      <c r="C17" s="92"/>
      <c r="D17" s="92"/>
      <c r="E17" s="92"/>
      <c r="F17" s="92"/>
      <c r="G17" s="92"/>
      <c r="H17" s="92"/>
      <c r="I17" s="92"/>
      <c r="J17" s="92"/>
      <c r="K17" s="92"/>
      <c r="L17" s="92"/>
    </row>
    <row r="18" spans="1:12" x14ac:dyDescent="0.25">
      <c r="A18" s="92"/>
      <c r="B18" s="92"/>
      <c r="C18" s="92"/>
      <c r="D18" s="92"/>
      <c r="E18" s="92"/>
      <c r="F18" s="92"/>
      <c r="G18" s="92"/>
      <c r="H18" s="92"/>
      <c r="I18" s="92"/>
      <c r="J18" s="92"/>
      <c r="K18" s="92"/>
      <c r="L18" s="92"/>
    </row>
    <row r="19" spans="1:12" x14ac:dyDescent="0.25">
      <c r="A19" s="39"/>
      <c r="B19" s="39"/>
      <c r="C19" s="39"/>
      <c r="D19" s="39"/>
      <c r="E19" s="39"/>
      <c r="F19" s="39"/>
      <c r="G19" s="39"/>
      <c r="H19" s="39"/>
      <c r="I19" s="39"/>
      <c r="J19" s="39"/>
      <c r="K19" s="39"/>
      <c r="L19" s="39"/>
    </row>
    <row r="20" spans="1:12" x14ac:dyDescent="0.25">
      <c r="A20" s="39"/>
      <c r="B20" s="39"/>
      <c r="C20" s="39"/>
      <c r="D20" s="39"/>
      <c r="E20" s="39"/>
      <c r="F20" s="39"/>
      <c r="G20" s="39"/>
      <c r="H20" s="39"/>
      <c r="I20" s="39"/>
      <c r="J20" s="39"/>
      <c r="K20" s="39"/>
      <c r="L20" s="39"/>
    </row>
    <row r="21" spans="1:12" x14ac:dyDescent="0.25">
      <c r="A21" s="39"/>
      <c r="B21" s="39"/>
      <c r="C21" s="39"/>
      <c r="D21" s="39"/>
      <c r="E21" s="39"/>
      <c r="F21" s="39"/>
      <c r="G21" s="39"/>
      <c r="H21" s="39"/>
      <c r="I21" s="39"/>
      <c r="J21" s="39"/>
      <c r="K21" s="39"/>
      <c r="L21" s="39"/>
    </row>
    <row r="22" spans="1:12" x14ac:dyDescent="0.25">
      <c r="A22" s="39"/>
      <c r="B22" s="39"/>
      <c r="C22" s="39"/>
      <c r="D22" s="39"/>
      <c r="E22" s="39"/>
      <c r="F22" s="39"/>
      <c r="G22" s="39"/>
      <c r="H22" s="39"/>
      <c r="I22" s="39"/>
      <c r="J22" s="39"/>
      <c r="K22" s="39"/>
      <c r="L22" s="39"/>
    </row>
    <row r="23" spans="1:12" x14ac:dyDescent="0.25">
      <c r="A23" s="39"/>
      <c r="B23" s="39"/>
      <c r="C23" s="39"/>
      <c r="D23" s="39"/>
      <c r="E23" s="39"/>
      <c r="F23" s="39"/>
      <c r="G23" s="39"/>
      <c r="H23" s="39"/>
      <c r="I23" s="39"/>
      <c r="J23" s="39"/>
      <c r="K23" s="39"/>
      <c r="L23" s="39"/>
    </row>
    <row r="24" spans="1:12" x14ac:dyDescent="0.25">
      <c r="A24" s="39"/>
      <c r="B24" s="39"/>
      <c r="C24" s="39"/>
      <c r="D24" s="39"/>
      <c r="E24" s="39"/>
      <c r="F24" s="39"/>
      <c r="G24" s="39"/>
      <c r="H24" s="39"/>
      <c r="I24" s="39"/>
      <c r="J24" s="39"/>
      <c r="K24" s="39"/>
      <c r="L24" s="39"/>
    </row>
    <row r="25" spans="1:12" x14ac:dyDescent="0.25">
      <c r="A25" s="39"/>
      <c r="B25" s="39"/>
      <c r="C25" s="39"/>
      <c r="D25" s="39"/>
      <c r="E25" s="39"/>
      <c r="F25" s="39"/>
      <c r="G25" s="39"/>
      <c r="H25" s="39"/>
      <c r="I25" s="39"/>
      <c r="J25" s="39"/>
      <c r="K25" s="39"/>
      <c r="L25" s="39"/>
    </row>
    <row r="26" spans="1:12" x14ac:dyDescent="0.25">
      <c r="A26" s="39"/>
      <c r="B26" s="39"/>
      <c r="C26" s="39"/>
      <c r="D26" s="39"/>
      <c r="E26" s="39"/>
      <c r="F26" s="39"/>
      <c r="G26" s="39"/>
      <c r="H26" s="39"/>
      <c r="I26" s="39"/>
      <c r="J26" s="39"/>
      <c r="K26" s="39"/>
      <c r="L26" s="39"/>
    </row>
    <row r="27" spans="1:12" ht="15.6" x14ac:dyDescent="0.3">
      <c r="A27" s="39"/>
      <c r="B27" s="41" t="s">
        <v>161</v>
      </c>
      <c r="C27" s="39"/>
      <c r="D27" s="39"/>
      <c r="E27" s="39"/>
      <c r="F27" s="39"/>
      <c r="G27" s="39"/>
      <c r="H27" s="39"/>
      <c r="I27" s="39"/>
      <c r="J27" s="39"/>
      <c r="K27" s="39"/>
      <c r="L27" s="39"/>
    </row>
    <row r="28" spans="1:12" x14ac:dyDescent="0.25">
      <c r="A28" s="39"/>
      <c r="B28" s="39" t="s">
        <v>162</v>
      </c>
      <c r="C28" s="39"/>
      <c r="D28" s="39"/>
      <c r="E28" s="39"/>
      <c r="F28" s="39"/>
      <c r="G28" s="39"/>
      <c r="H28" s="39"/>
      <c r="I28" s="39"/>
      <c r="J28" s="39"/>
      <c r="K28" s="39"/>
      <c r="L28" s="39"/>
    </row>
    <row r="29" spans="1:12" x14ac:dyDescent="0.25">
      <c r="A29" s="39"/>
      <c r="B29" s="39" t="s">
        <v>163</v>
      </c>
      <c r="C29" s="39"/>
      <c r="D29" s="39"/>
      <c r="E29" s="39"/>
      <c r="F29" s="39"/>
      <c r="G29" s="39"/>
      <c r="H29" s="39"/>
      <c r="I29" s="39"/>
      <c r="J29" s="39"/>
      <c r="K29" s="39"/>
      <c r="L29" s="39"/>
    </row>
    <row r="30" spans="1:12" x14ac:dyDescent="0.25">
      <c r="A30" s="39"/>
      <c r="B30" s="39" t="s">
        <v>164</v>
      </c>
      <c r="C30" s="39"/>
      <c r="D30" s="39"/>
      <c r="E30" s="39"/>
      <c r="F30" s="39"/>
      <c r="G30" s="39"/>
      <c r="H30" s="39"/>
      <c r="I30" s="39"/>
      <c r="J30" s="39"/>
      <c r="K30" s="39"/>
      <c r="L30" s="39"/>
    </row>
    <row r="31" spans="1:12" x14ac:dyDescent="0.25">
      <c r="A31" s="39"/>
      <c r="B31" s="39" t="s">
        <v>165</v>
      </c>
      <c r="C31" s="39"/>
      <c r="D31" s="39"/>
      <c r="E31" s="39"/>
      <c r="F31" s="39"/>
      <c r="G31" s="39"/>
      <c r="H31" s="39"/>
      <c r="I31" s="39"/>
      <c r="J31" s="39"/>
      <c r="K31" s="39"/>
      <c r="L31" s="39"/>
    </row>
    <row r="32" spans="1:12" x14ac:dyDescent="0.25">
      <c r="A32" s="39"/>
      <c r="B32" s="39" t="s">
        <v>166</v>
      </c>
      <c r="C32" s="39"/>
      <c r="D32" s="39"/>
      <c r="E32" s="39"/>
      <c r="F32" s="39"/>
      <c r="G32" s="39"/>
      <c r="H32" s="39"/>
      <c r="I32" s="39"/>
      <c r="J32" s="39"/>
      <c r="K32" s="39"/>
      <c r="L32" s="39"/>
    </row>
    <row r="33" spans="1:12" x14ac:dyDescent="0.25">
      <c r="A33" s="39"/>
      <c r="B33" s="39"/>
      <c r="C33" s="39"/>
      <c r="D33" s="39"/>
      <c r="E33" s="39"/>
      <c r="F33" s="39"/>
      <c r="G33" s="39"/>
      <c r="H33" s="39"/>
      <c r="I33" s="39"/>
      <c r="J33" s="39"/>
      <c r="K33" s="39"/>
      <c r="L33" s="39"/>
    </row>
    <row r="34" spans="1:12" x14ac:dyDescent="0.25">
      <c r="A34" s="39"/>
      <c r="B34" s="39"/>
      <c r="C34" s="39"/>
      <c r="D34" s="39"/>
      <c r="E34" s="39"/>
      <c r="F34" s="39"/>
      <c r="G34" s="39"/>
      <c r="H34" s="39"/>
      <c r="I34" s="39"/>
      <c r="J34" s="39"/>
      <c r="K34" s="39"/>
      <c r="L34" s="39"/>
    </row>
    <row r="35" spans="1:12" x14ac:dyDescent="0.25">
      <c r="A35" s="39"/>
      <c r="B35" s="39"/>
      <c r="C35" s="39"/>
      <c r="D35" s="39"/>
      <c r="E35" s="39"/>
      <c r="F35" s="39"/>
      <c r="G35" s="39"/>
      <c r="H35" s="39"/>
      <c r="I35" s="39"/>
      <c r="J35" s="39"/>
      <c r="K35" s="39"/>
      <c r="L35" s="39"/>
    </row>
    <row r="36" spans="1:12" x14ac:dyDescent="0.25">
      <c r="A36" s="39"/>
      <c r="B36" s="39"/>
      <c r="C36" s="39"/>
      <c r="D36" s="39"/>
      <c r="E36" s="39"/>
      <c r="F36" s="39"/>
      <c r="G36" s="39"/>
      <c r="H36" s="39"/>
      <c r="I36" s="39"/>
      <c r="J36" s="39"/>
      <c r="K36" s="39"/>
      <c r="L36" s="39"/>
    </row>
    <row r="37" spans="1:12" x14ac:dyDescent="0.25">
      <c r="A37" s="39"/>
      <c r="B37" s="39"/>
      <c r="C37" s="39"/>
      <c r="D37" s="39"/>
      <c r="E37" s="39"/>
      <c r="F37" s="39"/>
      <c r="G37" s="39"/>
      <c r="H37" s="39"/>
      <c r="I37" s="39"/>
      <c r="J37" s="39"/>
      <c r="K37" s="39"/>
      <c r="L37" s="39"/>
    </row>
    <row r="38" spans="1:12" x14ac:dyDescent="0.25">
      <c r="A38" s="39"/>
      <c r="B38" s="39"/>
      <c r="C38" s="39"/>
      <c r="D38" s="39"/>
      <c r="E38" s="39"/>
      <c r="F38" s="39"/>
      <c r="G38" s="39"/>
      <c r="H38" s="39"/>
      <c r="I38" s="39"/>
      <c r="J38" s="39"/>
      <c r="K38" s="39"/>
      <c r="L38" s="39"/>
    </row>
    <row r="39" spans="1:12" x14ac:dyDescent="0.25">
      <c r="A39" s="39"/>
      <c r="B39" s="39"/>
      <c r="C39" s="39"/>
      <c r="D39" s="39"/>
      <c r="E39" s="39"/>
      <c r="F39" s="39"/>
      <c r="G39" s="39"/>
      <c r="H39" s="39"/>
      <c r="I39" s="39"/>
      <c r="J39" s="39"/>
      <c r="K39" s="39"/>
      <c r="L39" s="39"/>
    </row>
    <row r="40" spans="1:12" x14ac:dyDescent="0.25">
      <c r="A40" s="39"/>
      <c r="B40" s="39"/>
      <c r="C40" s="39"/>
      <c r="D40" s="39"/>
      <c r="E40" s="39"/>
      <c r="F40" s="39"/>
      <c r="G40" s="39"/>
      <c r="H40" s="39"/>
      <c r="I40" s="39"/>
      <c r="J40" s="39"/>
      <c r="K40" s="39"/>
      <c r="L40" s="39"/>
    </row>
    <row r="41" spans="1:12" x14ac:dyDescent="0.25">
      <c r="A41" s="39"/>
      <c r="B41" s="39"/>
      <c r="C41" s="39"/>
      <c r="D41" s="39"/>
      <c r="E41" s="39"/>
      <c r="F41" s="39"/>
      <c r="G41" s="39"/>
      <c r="H41" s="39"/>
      <c r="I41" s="39"/>
      <c r="J41" s="39"/>
      <c r="K41" s="39"/>
      <c r="L41" s="39"/>
    </row>
    <row r="42" spans="1:12" x14ac:dyDescent="0.25">
      <c r="A42" s="39"/>
      <c r="B42" s="39"/>
      <c r="C42" s="39"/>
      <c r="D42" s="39"/>
      <c r="E42" s="39"/>
      <c r="F42" s="39"/>
      <c r="G42" s="39"/>
      <c r="H42" s="39"/>
      <c r="I42" s="39"/>
      <c r="J42" s="39"/>
      <c r="K42" s="39"/>
      <c r="L42" s="39"/>
    </row>
    <row r="43" spans="1:12" x14ac:dyDescent="0.25">
      <c r="A43" s="39"/>
      <c r="B43" s="39"/>
      <c r="C43" s="39"/>
      <c r="D43" s="39"/>
      <c r="E43" s="39"/>
      <c r="F43" s="39"/>
      <c r="G43" s="39"/>
      <c r="H43" s="39"/>
      <c r="I43" s="39"/>
      <c r="J43" s="39"/>
      <c r="K43" s="39"/>
      <c r="L43" s="39"/>
    </row>
    <row r="44" spans="1:12" x14ac:dyDescent="0.25">
      <c r="A44" s="39"/>
      <c r="B44" s="39"/>
      <c r="C44" s="39"/>
      <c r="D44" s="39"/>
      <c r="E44" s="39"/>
      <c r="F44" s="39"/>
      <c r="G44" s="39"/>
      <c r="H44" s="39"/>
      <c r="I44" s="39"/>
      <c r="J44" s="39"/>
      <c r="K44" s="39"/>
      <c r="L44" s="39"/>
    </row>
    <row r="45" spans="1:12" x14ac:dyDescent="0.25">
      <c r="A45" s="39"/>
      <c r="B45" s="39"/>
      <c r="C45" s="39"/>
      <c r="D45" s="39"/>
      <c r="E45" s="39"/>
      <c r="F45" s="39"/>
      <c r="G45" s="39"/>
      <c r="H45" s="39"/>
      <c r="I45" s="39"/>
      <c r="J45" s="39"/>
      <c r="K45" s="39"/>
      <c r="L45" s="39"/>
    </row>
    <row r="46" spans="1:12" x14ac:dyDescent="0.25">
      <c r="A46" s="39"/>
      <c r="B46" s="39"/>
      <c r="C46" s="39"/>
      <c r="D46" s="39"/>
      <c r="E46" s="39"/>
      <c r="F46" s="39"/>
      <c r="G46" s="39"/>
      <c r="H46" s="39"/>
      <c r="I46" s="39"/>
      <c r="J46" s="39"/>
      <c r="K46" s="39"/>
      <c r="L46" s="39"/>
    </row>
    <row r="47" spans="1:12" x14ac:dyDescent="0.25">
      <c r="A47" s="39"/>
      <c r="B47" s="39"/>
      <c r="C47" s="39"/>
      <c r="D47" s="39"/>
      <c r="E47" s="39"/>
      <c r="F47" s="39"/>
      <c r="G47" s="39"/>
      <c r="H47" s="39"/>
      <c r="I47" s="39"/>
      <c r="J47" s="39"/>
      <c r="K47" s="39"/>
      <c r="L47" s="39"/>
    </row>
    <row r="48" spans="1:12" x14ac:dyDescent="0.25">
      <c r="A48" s="39"/>
      <c r="B48" s="39"/>
      <c r="C48" s="39"/>
      <c r="D48" s="39"/>
      <c r="E48" s="39"/>
      <c r="F48" s="39"/>
      <c r="G48" s="39"/>
      <c r="H48" s="39"/>
      <c r="I48" s="39"/>
      <c r="J48" s="39"/>
      <c r="K48" s="39"/>
      <c r="L48" s="39"/>
    </row>
    <row r="49" spans="1:12" x14ac:dyDescent="0.25">
      <c r="A49" s="39"/>
      <c r="B49" s="39"/>
      <c r="C49" s="39"/>
      <c r="D49" s="39"/>
      <c r="E49" s="39"/>
      <c r="F49" s="39"/>
      <c r="G49" s="39"/>
      <c r="H49" s="39"/>
      <c r="I49" s="39"/>
      <c r="J49" s="39"/>
      <c r="K49" s="39"/>
      <c r="L49" s="39"/>
    </row>
    <row r="50" spans="1:12" x14ac:dyDescent="0.25">
      <c r="A50" s="39"/>
      <c r="B50" s="39"/>
      <c r="C50" s="39"/>
      <c r="D50" s="39"/>
      <c r="E50" s="39"/>
      <c r="F50" s="39"/>
      <c r="G50" s="39"/>
      <c r="H50" s="39"/>
      <c r="I50" s="39"/>
      <c r="J50" s="39"/>
      <c r="K50" s="39"/>
      <c r="L50" s="39"/>
    </row>
    <row r="51" spans="1:12" x14ac:dyDescent="0.25">
      <c r="A51" s="39"/>
      <c r="B51" s="39"/>
      <c r="C51" s="39"/>
      <c r="D51" s="39"/>
      <c r="E51" s="39"/>
      <c r="F51" s="39"/>
      <c r="G51" s="39"/>
      <c r="H51" s="39"/>
      <c r="I51" s="39"/>
      <c r="J51" s="39"/>
      <c r="K51" s="39"/>
      <c r="L51" s="39"/>
    </row>
    <row r="52" spans="1:12" x14ac:dyDescent="0.25">
      <c r="A52" s="39"/>
      <c r="B52" s="39"/>
      <c r="C52" s="39"/>
      <c r="D52" s="39"/>
      <c r="E52" s="39"/>
      <c r="F52" s="39"/>
      <c r="G52" s="39"/>
      <c r="H52" s="39"/>
      <c r="I52" s="39"/>
      <c r="J52" s="39"/>
      <c r="K52" s="39"/>
      <c r="L52" s="39"/>
    </row>
    <row r="53" spans="1:12" x14ac:dyDescent="0.25">
      <c r="A53" s="39"/>
      <c r="B53" s="39"/>
      <c r="C53" s="39"/>
      <c r="D53" s="39"/>
      <c r="E53" s="39"/>
      <c r="F53" s="39"/>
      <c r="G53" s="39"/>
      <c r="H53" s="39"/>
      <c r="I53" s="39"/>
      <c r="J53" s="39"/>
      <c r="K53" s="39"/>
      <c r="L53" s="39"/>
    </row>
    <row r="54" spans="1:12" x14ac:dyDescent="0.25">
      <c r="A54" s="39"/>
      <c r="B54" s="39"/>
      <c r="C54" s="39"/>
      <c r="D54" s="39"/>
      <c r="E54" s="39"/>
      <c r="F54" s="39"/>
      <c r="G54" s="39"/>
      <c r="H54" s="39"/>
      <c r="I54" s="39"/>
      <c r="J54" s="39"/>
      <c r="K54" s="39"/>
      <c r="L54" s="39"/>
    </row>
    <row r="55" spans="1:12" x14ac:dyDescent="0.25">
      <c r="A55" s="39"/>
      <c r="B55" s="39"/>
      <c r="C55" s="39"/>
      <c r="D55" s="39"/>
      <c r="E55" s="39"/>
      <c r="F55" s="39"/>
      <c r="G55" s="39"/>
      <c r="H55" s="39"/>
      <c r="I55" s="39"/>
      <c r="J55" s="39"/>
      <c r="K55" s="39"/>
      <c r="L55" s="39"/>
    </row>
    <row r="56" spans="1:12" x14ac:dyDescent="0.25">
      <c r="A56" s="39"/>
      <c r="B56" s="39"/>
      <c r="C56" s="39"/>
      <c r="D56" s="39"/>
      <c r="E56" s="39"/>
      <c r="F56" s="39"/>
      <c r="G56" s="39"/>
      <c r="H56" s="39"/>
      <c r="I56" s="39"/>
      <c r="J56" s="39"/>
      <c r="K56" s="39"/>
      <c r="L56" s="39"/>
    </row>
    <row r="57" spans="1:12" x14ac:dyDescent="0.25">
      <c r="A57" s="93" t="s">
        <v>782</v>
      </c>
      <c r="B57" s="91"/>
      <c r="C57" s="91"/>
      <c r="D57" s="91"/>
      <c r="E57" s="91"/>
      <c r="F57" s="91"/>
      <c r="G57" s="91"/>
      <c r="H57" s="91"/>
      <c r="I57" s="91"/>
      <c r="J57" s="91"/>
      <c r="K57" s="91"/>
      <c r="L57" s="91"/>
    </row>
    <row r="58" spans="1:12" x14ac:dyDescent="0.25">
      <c r="A58" s="93"/>
      <c r="B58" s="91"/>
      <c r="C58" s="91"/>
      <c r="D58" s="91"/>
      <c r="E58" s="91"/>
      <c r="F58" s="91"/>
      <c r="G58" s="91"/>
      <c r="H58" s="91"/>
      <c r="I58" s="91"/>
      <c r="J58" s="91"/>
      <c r="K58" s="91"/>
      <c r="L58" s="91"/>
    </row>
    <row r="59" spans="1:12" x14ac:dyDescent="0.25">
      <c r="A59" s="93"/>
      <c r="B59" s="91"/>
      <c r="C59" s="91"/>
      <c r="D59" s="91"/>
      <c r="E59" s="91"/>
      <c r="F59" s="91"/>
      <c r="G59" s="91"/>
      <c r="H59" s="91"/>
      <c r="I59" s="91"/>
      <c r="J59" s="91"/>
      <c r="K59" s="91"/>
      <c r="L59" s="91"/>
    </row>
    <row r="60" spans="1:12" x14ac:dyDescent="0.25">
      <c r="A60" s="91"/>
      <c r="B60" s="91"/>
      <c r="C60" s="91"/>
      <c r="D60" s="91"/>
      <c r="E60" s="91"/>
      <c r="F60" s="91"/>
      <c r="G60" s="91"/>
      <c r="H60" s="91"/>
      <c r="I60" s="91"/>
      <c r="J60" s="91"/>
      <c r="K60" s="91"/>
      <c r="L60" s="91"/>
    </row>
    <row r="61" spans="1:12" x14ac:dyDescent="0.25">
      <c r="A61" s="91"/>
      <c r="B61" s="91"/>
      <c r="C61" s="91"/>
      <c r="D61" s="91"/>
      <c r="E61" s="91"/>
      <c r="F61" s="91"/>
      <c r="G61" s="91"/>
      <c r="H61" s="91"/>
      <c r="I61" s="91"/>
      <c r="J61" s="91"/>
      <c r="K61" s="91"/>
      <c r="L61" s="91"/>
    </row>
    <row r="62" spans="1:12" x14ac:dyDescent="0.25">
      <c r="A62" s="39"/>
      <c r="B62" s="39"/>
      <c r="C62" s="39"/>
      <c r="D62" s="39"/>
      <c r="E62" s="39"/>
      <c r="F62" s="39"/>
      <c r="G62" s="39"/>
      <c r="H62" s="39"/>
      <c r="I62" s="39"/>
      <c r="J62" s="39"/>
      <c r="K62" s="39"/>
      <c r="L62" s="39"/>
    </row>
    <row r="63" spans="1:12" x14ac:dyDescent="0.25">
      <c r="A63" s="39"/>
      <c r="B63" s="39"/>
      <c r="C63" s="39"/>
      <c r="D63" s="39"/>
      <c r="E63" s="39"/>
      <c r="F63" s="39"/>
      <c r="G63" s="39"/>
      <c r="H63" s="39"/>
      <c r="I63" s="39"/>
      <c r="J63" s="39"/>
      <c r="K63" s="39"/>
      <c r="L63" s="39"/>
    </row>
    <row r="64" spans="1:12" x14ac:dyDescent="0.25">
      <c r="A64" s="39"/>
      <c r="B64" s="39"/>
      <c r="C64" s="39"/>
      <c r="D64" s="39"/>
      <c r="E64" s="39"/>
      <c r="F64" s="39"/>
      <c r="G64" s="39"/>
      <c r="H64" s="39"/>
      <c r="I64" s="39"/>
      <c r="J64" s="39"/>
      <c r="K64" s="39"/>
      <c r="L64" s="39"/>
    </row>
    <row r="65" spans="1:12" ht="15.6" x14ac:dyDescent="0.25">
      <c r="A65" s="94" t="s">
        <v>145</v>
      </c>
      <c r="B65" s="95"/>
      <c r="C65" s="79" t="s">
        <v>146</v>
      </c>
      <c r="D65" s="80">
        <v>45253</v>
      </c>
      <c r="E65" s="79"/>
      <c r="F65" s="106" t="s">
        <v>780</v>
      </c>
      <c r="G65" s="106"/>
      <c r="H65" s="106"/>
      <c r="I65" s="106"/>
      <c r="J65" s="39"/>
      <c r="K65" s="39"/>
      <c r="L65" s="39"/>
    </row>
    <row r="66" spans="1:12" ht="15" customHeight="1" x14ac:dyDescent="0.25">
      <c r="A66" s="84"/>
      <c r="B66" s="102" t="s">
        <v>147</v>
      </c>
      <c r="C66" s="98">
        <v>2021</v>
      </c>
      <c r="D66" s="99"/>
      <c r="E66" s="96" t="s">
        <v>148</v>
      </c>
      <c r="F66" s="105" t="s">
        <v>781</v>
      </c>
      <c r="G66" s="105"/>
      <c r="H66" s="105"/>
      <c r="I66" s="105"/>
      <c r="J66" s="39"/>
      <c r="K66" s="39"/>
      <c r="L66" s="39"/>
    </row>
    <row r="67" spans="1:12" ht="31.2" customHeight="1" x14ac:dyDescent="0.25">
      <c r="A67" s="84"/>
      <c r="B67" s="103"/>
      <c r="C67" s="100"/>
      <c r="D67" s="101"/>
      <c r="E67" s="97"/>
      <c r="F67" s="105"/>
      <c r="G67" s="105"/>
      <c r="H67" s="105"/>
      <c r="I67" s="105"/>
      <c r="J67" s="39"/>
      <c r="K67" s="39"/>
      <c r="L67" s="39"/>
    </row>
    <row r="68" spans="1:12" ht="110.4" customHeight="1" x14ac:dyDescent="0.25">
      <c r="A68" s="84"/>
      <c r="B68" s="82" t="s">
        <v>149</v>
      </c>
      <c r="C68" s="89">
        <v>45252</v>
      </c>
      <c r="D68" s="90"/>
      <c r="E68" s="83" t="s">
        <v>150</v>
      </c>
      <c r="F68" s="105" t="s">
        <v>783</v>
      </c>
      <c r="G68" s="105"/>
      <c r="H68" s="105"/>
      <c r="I68" s="105"/>
      <c r="J68" s="39"/>
      <c r="K68" s="39"/>
      <c r="L68" s="39"/>
    </row>
    <row r="69" spans="1:12" x14ac:dyDescent="0.25">
      <c r="A69" s="85"/>
      <c r="B69" s="81"/>
      <c r="C69" s="86"/>
      <c r="D69" s="88"/>
      <c r="E69" s="81"/>
      <c r="F69" s="86"/>
      <c r="G69" s="87"/>
      <c r="H69" s="87"/>
      <c r="I69" s="88"/>
      <c r="J69" s="39"/>
      <c r="K69" s="39"/>
      <c r="L69" s="39"/>
    </row>
  </sheetData>
  <sheetProtection algorithmName="SHA-512" hashValue="c9NaBFWnQDWjHIfBofSdzWmeGUqsem+2pwfqzq8MHEy/NZLL4pxfkCJAhYqmSR6m/35w+YEYdoZZjVAA+i2IIw==" saltValue="BOebSP0dHv2WE203dT0lzQ==" spinCount="100000" sheet="1" objects="1" scenarios="1" insertRows="0" deleteRows="0"/>
  <mergeCells count="15">
    <mergeCell ref="A1:L5"/>
    <mergeCell ref="F69:I69"/>
    <mergeCell ref="C69:D69"/>
    <mergeCell ref="C68:D68"/>
    <mergeCell ref="A6:L6"/>
    <mergeCell ref="A16:L18"/>
    <mergeCell ref="A57:L61"/>
    <mergeCell ref="A65:B65"/>
    <mergeCell ref="E66:E67"/>
    <mergeCell ref="C66:D67"/>
    <mergeCell ref="B66:B67"/>
    <mergeCell ref="A9:L13"/>
    <mergeCell ref="F68:I68"/>
    <mergeCell ref="F65:I65"/>
    <mergeCell ref="F66:I6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2880-E39C-483D-8B64-4252D874C9E0}">
  <dimension ref="B1:N69"/>
  <sheetViews>
    <sheetView showGridLines="0" topLeftCell="A16" zoomScale="80" zoomScaleNormal="80" workbookViewId="0">
      <selection activeCell="D28" sqref="D28"/>
    </sheetView>
  </sheetViews>
  <sheetFormatPr defaultRowHeight="15" x14ac:dyDescent="0.25"/>
  <cols>
    <col min="1" max="1" width="4" customWidth="1"/>
    <col min="2" max="2" width="23.54296875" customWidth="1"/>
    <col min="3" max="3" width="13.08984375" customWidth="1"/>
    <col min="4" max="4" width="19.1796875" customWidth="1"/>
    <col min="5" max="5" width="11.8164062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 min="13" max="13" width="3" customWidth="1"/>
  </cols>
  <sheetData>
    <row r="1" spans="2:12" ht="21" x14ac:dyDescent="0.4">
      <c r="B1" s="16" t="s">
        <v>293</v>
      </c>
    </row>
    <row r="2" spans="2:12" ht="6.75" customHeight="1" thickBot="1" x14ac:dyDescent="0.35">
      <c r="B2" s="2"/>
    </row>
    <row r="3" spans="2:12" ht="16.5" customHeight="1" thickTop="1" x14ac:dyDescent="0.3">
      <c r="B3" s="2"/>
      <c r="I3" s="138" t="s">
        <v>690</v>
      </c>
      <c r="J3" s="139"/>
      <c r="K3" s="139"/>
      <c r="L3" s="140"/>
    </row>
    <row r="4" spans="2:12" ht="9" customHeight="1" x14ac:dyDescent="0.3">
      <c r="B4" s="2"/>
      <c r="I4" s="141"/>
      <c r="J4" s="142"/>
      <c r="K4" s="142"/>
      <c r="L4" s="143"/>
    </row>
    <row r="5" spans="2:12" ht="30.75" customHeight="1" x14ac:dyDescent="0.3">
      <c r="B5" s="13" t="s">
        <v>35</v>
      </c>
      <c r="C5" s="13" t="s">
        <v>36</v>
      </c>
      <c r="D5" s="25" t="s">
        <v>44</v>
      </c>
      <c r="E5" s="13" t="s">
        <v>37</v>
      </c>
      <c r="I5" s="141"/>
      <c r="J5" s="142"/>
      <c r="K5" s="142"/>
      <c r="L5" s="143"/>
    </row>
    <row r="6" spans="2:12" x14ac:dyDescent="0.25">
      <c r="B6" s="8" t="s">
        <v>6</v>
      </c>
      <c r="C6" s="9">
        <f>'Estate summary'!C6</f>
        <v>0</v>
      </c>
      <c r="D6" s="10" t="e">
        <f>SUM(H14:H15)</f>
        <v>#DIV/0!</v>
      </c>
      <c r="E6" s="10" t="e">
        <f>D6</f>
        <v>#DIV/0!</v>
      </c>
      <c r="I6" s="141"/>
      <c r="J6" s="142"/>
      <c r="K6" s="142"/>
      <c r="L6" s="143"/>
    </row>
    <row r="7" spans="2:12" ht="15.6" thickBot="1" x14ac:dyDescent="0.3">
      <c r="B7" s="8" t="s">
        <v>34</v>
      </c>
      <c r="C7" s="9"/>
      <c r="D7" s="10" t="e">
        <f>SUM(J14:J15)</f>
        <v>#DIV/0!</v>
      </c>
      <c r="E7" s="10" t="e">
        <f>D7</f>
        <v>#DIV/0!</v>
      </c>
      <c r="I7" s="144"/>
      <c r="J7" s="145"/>
      <c r="K7" s="145"/>
      <c r="L7" s="146"/>
    </row>
    <row r="8" spans="2:12" ht="15.6" thickTop="1"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67.2" customHeight="1" thickBot="1" x14ac:dyDescent="0.3">
      <c r="B12" s="35" t="s">
        <v>29</v>
      </c>
      <c r="C12" s="147" t="s">
        <v>135</v>
      </c>
      <c r="D12" s="147"/>
      <c r="E12" s="147"/>
      <c r="G12" s="22">
        <f>SUMIF(Table1511[[#All],[Level]],"1",Table1511[[#All],[Floor area of hedge (m₂)]])</f>
        <v>0</v>
      </c>
      <c r="H12" s="23" t="e">
        <f>G12/SUM(G12:G15)</f>
        <v>#DIV/0!</v>
      </c>
      <c r="I12" s="22">
        <f>SUMIF(Table1511[[#All],[Level3]],"1",Table1511[[#All],[Floor area of hedge (m₂)]])</f>
        <v>0</v>
      </c>
      <c r="J12" s="23" t="e">
        <f>I12/SUM(I12:I15)</f>
        <v>#DIV/0!</v>
      </c>
      <c r="K12" s="22">
        <f>SUMIF(Table1511[[#All],[Level2]],"1",Table1511[[#All],[Floor area of hedge (m₂)]])</f>
        <v>0</v>
      </c>
      <c r="L12" s="23" t="e">
        <f>K12/SUM(K12:K15)</f>
        <v>#DIV/0!</v>
      </c>
    </row>
    <row r="13" spans="2:12" ht="62.25" customHeight="1" thickBot="1" x14ac:dyDescent="0.3">
      <c r="B13" s="35" t="s">
        <v>31</v>
      </c>
      <c r="C13" s="137" t="s">
        <v>136</v>
      </c>
      <c r="D13" s="137"/>
      <c r="E13" s="137"/>
      <c r="G13" s="24">
        <f>SUMIF(Table1511[[#All],[Level]],"2",Table1511[[#All],[Floor area of hedge (m₂)]])</f>
        <v>0</v>
      </c>
      <c r="H13" s="10" t="e">
        <f>G13/SUM(G12:G15)</f>
        <v>#DIV/0!</v>
      </c>
      <c r="I13" s="24">
        <f>SUMIF(Table1511[[#All],[Level3]],"2",Table1511[[#All],[Floor area of hedge (m₂)]])</f>
        <v>0</v>
      </c>
      <c r="J13" s="10" t="e">
        <f>I13/SUM(I12:I15)</f>
        <v>#DIV/0!</v>
      </c>
      <c r="K13" s="24">
        <f>SUMIF(Table1511[[#All],[Level2]],"2",Table1511[[#All],[Floor area of hedge (m₂)]])</f>
        <v>0</v>
      </c>
      <c r="L13" s="10" t="e">
        <f>K13/SUM(K12:K15)</f>
        <v>#DIV/0!</v>
      </c>
    </row>
    <row r="14" spans="2:12" ht="63" customHeight="1" thickBot="1" x14ac:dyDescent="0.3">
      <c r="B14" s="35" t="s">
        <v>32</v>
      </c>
      <c r="C14" s="137" t="s">
        <v>137</v>
      </c>
      <c r="D14" s="137"/>
      <c r="E14" s="137"/>
      <c r="G14" s="24">
        <f>SUMIF(Table1511[[#All],[Level]],"3",Table1511[[#All],[Floor area of hedge (m₂)]])</f>
        <v>0</v>
      </c>
      <c r="H14" s="10" t="e">
        <f>G14/SUM(G12:G15)</f>
        <v>#DIV/0!</v>
      </c>
      <c r="I14" s="24">
        <f>SUMIF(Table1511[[#All],[Level3]],"3",Table1511[[#All],[Floor area of hedge (m₂)]])</f>
        <v>0</v>
      </c>
      <c r="J14" s="10" t="e">
        <f>I14/SUM(I12:I15)</f>
        <v>#DIV/0!</v>
      </c>
      <c r="K14" s="24">
        <f>SUMIF(Table1511[[#All],[Level2]],"3",Table1511[[#All],[Floor area of hedge (m₂)]])</f>
        <v>0</v>
      </c>
      <c r="L14" s="10" t="e">
        <f>K14/SUM(K12:K15)</f>
        <v>#DIV/0!</v>
      </c>
    </row>
    <row r="15" spans="2:12" ht="59.25" customHeight="1" thickBot="1" x14ac:dyDescent="0.3">
      <c r="B15" s="35" t="s">
        <v>33</v>
      </c>
      <c r="C15" s="137" t="s">
        <v>138</v>
      </c>
      <c r="D15" s="137"/>
      <c r="E15" s="137"/>
      <c r="G15" s="24">
        <f>SUMIF(Table1511[[#All],[Level]],"4",Table1511[[#All],[Floor area of hedge (m₂)]])</f>
        <v>0</v>
      </c>
      <c r="H15" s="10" t="e">
        <f>G15/SUM(G12:G15)</f>
        <v>#DIV/0!</v>
      </c>
      <c r="I15" s="24">
        <f>SUMIF(Table1511[[#All],[Level3]],"4",Table1511[[#All],[Floor area of hedge (m₂)]])</f>
        <v>0</v>
      </c>
      <c r="J15" s="10" t="e">
        <f>I15/SUM(I12:I15)</f>
        <v>#DIV/0!</v>
      </c>
      <c r="K15" s="24">
        <f>SUMIF(Table1511[[#All],[Level2]],"4",Table1511[[#All],[Floor area of hedge (m₂)]])</f>
        <v>0</v>
      </c>
      <c r="L15" s="10" t="e">
        <f>K15/SUM(K12:K15)</f>
        <v>#DIV/0!</v>
      </c>
    </row>
    <row r="16" spans="2:12" x14ac:dyDescent="0.25">
      <c r="B16" s="1"/>
    </row>
    <row r="18" spans="2:14" s="2" customFormat="1" ht="15.6" x14ac:dyDescent="0.3">
      <c r="D18" s="124" t="s">
        <v>6</v>
      </c>
      <c r="E18" s="124"/>
      <c r="F18" s="124"/>
      <c r="G18" s="125" t="s">
        <v>20</v>
      </c>
      <c r="H18" s="125"/>
      <c r="I18" s="125"/>
      <c r="J18" s="127">
        <v>2030</v>
      </c>
      <c r="K18" s="127"/>
      <c r="L18" s="127"/>
      <c r="N18" s="2" t="s">
        <v>45</v>
      </c>
    </row>
    <row r="19" spans="2:14" s="4" customFormat="1" ht="30" customHeight="1" x14ac:dyDescent="0.3">
      <c r="B19" s="17" t="s">
        <v>0</v>
      </c>
      <c r="C19" s="17" t="s">
        <v>70</v>
      </c>
      <c r="D19" s="5" t="s">
        <v>5</v>
      </c>
      <c r="E19" s="5" t="s">
        <v>4</v>
      </c>
      <c r="F19" s="5" t="s">
        <v>3</v>
      </c>
      <c r="G19" s="6" t="s">
        <v>21</v>
      </c>
      <c r="H19" s="6" t="s">
        <v>22</v>
      </c>
      <c r="I19" s="6" t="s">
        <v>23</v>
      </c>
      <c r="J19" s="7" t="s">
        <v>38</v>
      </c>
      <c r="K19" s="7" t="s">
        <v>39</v>
      </c>
      <c r="L19" s="7" t="s">
        <v>40</v>
      </c>
    </row>
    <row r="20" spans="2:14" x14ac:dyDescent="0.25">
      <c r="B20" t="s">
        <v>95</v>
      </c>
      <c r="D20" t="s">
        <v>24</v>
      </c>
      <c r="E20">
        <f>VLOOKUP(D20,'Drop downs'!A:B,2,FALSE)</f>
        <v>1</v>
      </c>
      <c r="F20">
        <f>C20*E20</f>
        <v>0</v>
      </c>
      <c r="H20" t="e">
        <f>VLOOKUP(G20,'Drop downs'!A:B,2,FALSE)</f>
        <v>#N/A</v>
      </c>
      <c r="I20" t="e">
        <f>C20*H20</f>
        <v>#N/A</v>
      </c>
      <c r="K20" t="e">
        <f>VLOOKUP(J20,'Drop downs'!A:B,2,FALSE)</f>
        <v>#N/A</v>
      </c>
      <c r="L20" t="e">
        <f t="shared" ref="L20:L23" si="0">C20*K20</f>
        <v>#N/A</v>
      </c>
    </row>
    <row r="21" spans="2:14" x14ac:dyDescent="0.25">
      <c r="B21" t="s">
        <v>96</v>
      </c>
      <c r="D21" t="s">
        <v>25</v>
      </c>
      <c r="E21">
        <f>VLOOKUP(D21,'Drop downs'!A:B,2,FALSE)</f>
        <v>2</v>
      </c>
      <c r="F21">
        <f t="shared" ref="F21:F24" si="1">C21*E21</f>
        <v>0</v>
      </c>
      <c r="H21" t="e">
        <f>VLOOKUP(G21,'Drop downs'!A:B,2,FALSE)</f>
        <v>#N/A</v>
      </c>
      <c r="I21" t="e">
        <f>C21*H21</f>
        <v>#N/A</v>
      </c>
      <c r="K21" t="e">
        <f>VLOOKUP(J21,'Drop downs'!A:B,2,FALSE)</f>
        <v>#N/A</v>
      </c>
      <c r="L21" t="e">
        <f t="shared" si="0"/>
        <v>#N/A</v>
      </c>
    </row>
    <row r="22" spans="2:14" x14ac:dyDescent="0.25">
      <c r="B22" t="s">
        <v>97</v>
      </c>
      <c r="D22" t="s">
        <v>26</v>
      </c>
      <c r="E22">
        <f>VLOOKUP(D22,'Drop downs'!A:B,2,FALSE)</f>
        <v>3</v>
      </c>
      <c r="F22">
        <f t="shared" si="1"/>
        <v>0</v>
      </c>
      <c r="H22" t="e">
        <f>VLOOKUP(G22,'Drop downs'!A:B,2,FALSE)</f>
        <v>#N/A</v>
      </c>
      <c r="I22" t="e">
        <f>C22*H22</f>
        <v>#N/A</v>
      </c>
      <c r="K22" t="e">
        <f>VLOOKUP(J22,'Drop downs'!A:B,2,FALSE)</f>
        <v>#N/A</v>
      </c>
      <c r="L22" t="e">
        <f t="shared" si="0"/>
        <v>#N/A</v>
      </c>
    </row>
    <row r="23" spans="2:14" x14ac:dyDescent="0.25">
      <c r="B23" t="s">
        <v>98</v>
      </c>
      <c r="D23" t="s">
        <v>27</v>
      </c>
      <c r="E23">
        <f>VLOOKUP(D23,'Drop downs'!A:B,2,FALSE)</f>
        <v>4</v>
      </c>
      <c r="F23">
        <f t="shared" si="1"/>
        <v>0</v>
      </c>
      <c r="H23" t="e">
        <f>VLOOKUP(G23,'Drop downs'!A:B,2,FALSE)</f>
        <v>#N/A</v>
      </c>
      <c r="I23" t="e">
        <f>C23*H23</f>
        <v>#N/A</v>
      </c>
      <c r="K23" t="e">
        <f>VLOOKUP(J23,'Drop downs'!A:B,2,FALSE)</f>
        <v>#N/A</v>
      </c>
      <c r="L23" t="e">
        <f t="shared" si="0"/>
        <v>#N/A</v>
      </c>
    </row>
    <row r="24" spans="2:14" x14ac:dyDescent="0.25">
      <c r="B24" t="s">
        <v>553</v>
      </c>
      <c r="E24" t="e">
        <f>VLOOKUP(D24,'Drop downs'!A:B,2,FALSE)</f>
        <v>#N/A</v>
      </c>
      <c r="F24" t="e">
        <f t="shared" si="1"/>
        <v>#N/A</v>
      </c>
      <c r="H24" t="e">
        <f>VLOOKUP(G24,'Drop downs'!A:B,2,FALSE)</f>
        <v>#N/A</v>
      </c>
      <c r="I24" t="e">
        <f t="shared" ref="I24:I69" si="2">C24*H24</f>
        <v>#N/A</v>
      </c>
      <c r="K24" t="e">
        <f>VLOOKUP(J24,'Drop downs'!A:B,2,FALSE)</f>
        <v>#N/A</v>
      </c>
      <c r="L24" t="e">
        <f t="shared" ref="L24:L69" si="3">C24*K24</f>
        <v>#N/A</v>
      </c>
    </row>
    <row r="25" spans="2:14" x14ac:dyDescent="0.25">
      <c r="B25" t="s">
        <v>554</v>
      </c>
      <c r="E25" t="e">
        <f>VLOOKUP(D25,'Drop downs'!A:B,2,FALSE)</f>
        <v>#N/A</v>
      </c>
      <c r="F25" t="e">
        <f t="shared" ref="F25:F69" si="4">C25*E25</f>
        <v>#N/A</v>
      </c>
      <c r="H25" t="e">
        <f>VLOOKUP(G25,'Drop downs'!A:B,2,FALSE)</f>
        <v>#N/A</v>
      </c>
      <c r="I25" t="e">
        <f t="shared" si="2"/>
        <v>#N/A</v>
      </c>
      <c r="K25" t="e">
        <f>VLOOKUP(J25,'Drop downs'!A:B,2,FALSE)</f>
        <v>#N/A</v>
      </c>
      <c r="L25" t="e">
        <f t="shared" si="3"/>
        <v>#N/A</v>
      </c>
    </row>
    <row r="26" spans="2:14" x14ac:dyDescent="0.25">
      <c r="B26" t="s">
        <v>555</v>
      </c>
      <c r="E26" t="e">
        <f>VLOOKUP(D26,'Drop downs'!A:B,2,FALSE)</f>
        <v>#N/A</v>
      </c>
      <c r="F26" t="e">
        <f t="shared" si="4"/>
        <v>#N/A</v>
      </c>
      <c r="H26" t="e">
        <f>VLOOKUP(G26,'Drop downs'!A:B,2,FALSE)</f>
        <v>#N/A</v>
      </c>
      <c r="I26" t="e">
        <f t="shared" si="2"/>
        <v>#N/A</v>
      </c>
      <c r="K26" t="e">
        <f>VLOOKUP(J26,'Drop downs'!A:B,2,FALSE)</f>
        <v>#N/A</v>
      </c>
      <c r="L26" t="e">
        <f t="shared" si="3"/>
        <v>#N/A</v>
      </c>
    </row>
    <row r="27" spans="2:14" x14ac:dyDescent="0.25">
      <c r="B27" t="s">
        <v>556</v>
      </c>
      <c r="E27" t="e">
        <f>VLOOKUP(D27,'Drop downs'!A:B,2,FALSE)</f>
        <v>#N/A</v>
      </c>
      <c r="F27" t="e">
        <f t="shared" si="4"/>
        <v>#N/A</v>
      </c>
      <c r="H27" t="e">
        <f>VLOOKUP(G27,'Drop downs'!A:B,2,FALSE)</f>
        <v>#N/A</v>
      </c>
      <c r="I27" t="e">
        <f t="shared" si="2"/>
        <v>#N/A</v>
      </c>
      <c r="K27" t="e">
        <f>VLOOKUP(J27,'Drop downs'!A:B,2,FALSE)</f>
        <v>#N/A</v>
      </c>
      <c r="L27" t="e">
        <f t="shared" si="3"/>
        <v>#N/A</v>
      </c>
    </row>
    <row r="28" spans="2:14" x14ac:dyDescent="0.25">
      <c r="B28" t="s">
        <v>557</v>
      </c>
      <c r="E28" t="e">
        <f>VLOOKUP(D28,'Drop downs'!A:B,2,FALSE)</f>
        <v>#N/A</v>
      </c>
      <c r="F28" t="e">
        <f t="shared" si="4"/>
        <v>#N/A</v>
      </c>
      <c r="H28" t="e">
        <f>VLOOKUP(G28,'Drop downs'!A:B,2,FALSE)</f>
        <v>#N/A</v>
      </c>
      <c r="I28" t="e">
        <f t="shared" si="2"/>
        <v>#N/A</v>
      </c>
      <c r="K28" t="e">
        <f>VLOOKUP(J28,'Drop downs'!A:B,2,FALSE)</f>
        <v>#N/A</v>
      </c>
      <c r="L28" t="e">
        <f t="shared" si="3"/>
        <v>#N/A</v>
      </c>
    </row>
    <row r="29" spans="2:14" x14ac:dyDescent="0.25">
      <c r="B29" t="s">
        <v>558</v>
      </c>
      <c r="E29" t="e">
        <f>VLOOKUP(D29,'Drop downs'!A:B,2,FALSE)</f>
        <v>#N/A</v>
      </c>
      <c r="F29" t="e">
        <f t="shared" si="4"/>
        <v>#N/A</v>
      </c>
      <c r="H29" t="e">
        <f>VLOOKUP(G29,'Drop downs'!A:B,2,FALSE)</f>
        <v>#N/A</v>
      </c>
      <c r="I29" t="e">
        <f t="shared" si="2"/>
        <v>#N/A</v>
      </c>
      <c r="K29" t="e">
        <f>VLOOKUP(J29,'Drop downs'!A:B,2,FALSE)</f>
        <v>#N/A</v>
      </c>
      <c r="L29" t="e">
        <f t="shared" si="3"/>
        <v>#N/A</v>
      </c>
    </row>
    <row r="30" spans="2:14" x14ac:dyDescent="0.25">
      <c r="B30" t="s">
        <v>559</v>
      </c>
      <c r="E30" t="e">
        <f>VLOOKUP(D30,'Drop downs'!A:B,2,FALSE)</f>
        <v>#N/A</v>
      </c>
      <c r="F30" t="e">
        <f t="shared" si="4"/>
        <v>#N/A</v>
      </c>
      <c r="H30" t="e">
        <f>VLOOKUP(G30,'Drop downs'!A:B,2,FALSE)</f>
        <v>#N/A</v>
      </c>
      <c r="I30" t="e">
        <f t="shared" si="2"/>
        <v>#N/A</v>
      </c>
      <c r="K30" t="e">
        <f>VLOOKUP(J30,'Drop downs'!A:B,2,FALSE)</f>
        <v>#N/A</v>
      </c>
      <c r="L30" t="e">
        <f t="shared" si="3"/>
        <v>#N/A</v>
      </c>
    </row>
    <row r="31" spans="2:14" x14ac:dyDescent="0.25">
      <c r="B31" t="s">
        <v>560</v>
      </c>
      <c r="E31" t="e">
        <f>VLOOKUP(D31,'Drop downs'!A:B,2,FALSE)</f>
        <v>#N/A</v>
      </c>
      <c r="F31" t="e">
        <f t="shared" si="4"/>
        <v>#N/A</v>
      </c>
      <c r="H31" t="e">
        <f>VLOOKUP(G31,'Drop downs'!A:B,2,FALSE)</f>
        <v>#N/A</v>
      </c>
      <c r="I31" t="e">
        <f t="shared" si="2"/>
        <v>#N/A</v>
      </c>
      <c r="K31" t="e">
        <f>VLOOKUP(J31,'Drop downs'!A:B,2,FALSE)</f>
        <v>#N/A</v>
      </c>
      <c r="L31" t="e">
        <f t="shared" si="3"/>
        <v>#N/A</v>
      </c>
    </row>
    <row r="32" spans="2:14" x14ac:dyDescent="0.25">
      <c r="B32" t="s">
        <v>561</v>
      </c>
      <c r="E32" t="e">
        <f>VLOOKUP(D32,'Drop downs'!A:B,2,FALSE)</f>
        <v>#N/A</v>
      </c>
      <c r="F32" t="e">
        <f t="shared" si="4"/>
        <v>#N/A</v>
      </c>
      <c r="H32" t="e">
        <f>VLOOKUP(G32,'Drop downs'!A:B,2,FALSE)</f>
        <v>#N/A</v>
      </c>
      <c r="I32" t="e">
        <f t="shared" si="2"/>
        <v>#N/A</v>
      </c>
      <c r="K32" t="e">
        <f>VLOOKUP(J32,'Drop downs'!A:B,2,FALSE)</f>
        <v>#N/A</v>
      </c>
      <c r="L32" t="e">
        <f t="shared" si="3"/>
        <v>#N/A</v>
      </c>
    </row>
    <row r="33" spans="2:12" x14ac:dyDescent="0.25">
      <c r="B33" t="s">
        <v>562</v>
      </c>
      <c r="E33" t="e">
        <f>VLOOKUP(D33,'Drop downs'!A:B,2,FALSE)</f>
        <v>#N/A</v>
      </c>
      <c r="F33" t="e">
        <f t="shared" si="4"/>
        <v>#N/A</v>
      </c>
      <c r="H33" t="e">
        <f>VLOOKUP(G33,'Drop downs'!A:B,2,FALSE)</f>
        <v>#N/A</v>
      </c>
      <c r="I33" t="e">
        <f t="shared" si="2"/>
        <v>#N/A</v>
      </c>
      <c r="K33" t="e">
        <f>VLOOKUP(J33,'Drop downs'!A:B,2,FALSE)</f>
        <v>#N/A</v>
      </c>
      <c r="L33" t="e">
        <f t="shared" si="3"/>
        <v>#N/A</v>
      </c>
    </row>
    <row r="34" spans="2:12" x14ac:dyDescent="0.25">
      <c r="B34" t="s">
        <v>563</v>
      </c>
      <c r="E34" t="e">
        <f>VLOOKUP(D34,'Drop downs'!A:B,2,FALSE)</f>
        <v>#N/A</v>
      </c>
      <c r="F34" t="e">
        <f t="shared" si="4"/>
        <v>#N/A</v>
      </c>
      <c r="H34" t="e">
        <f>VLOOKUP(G34,'Drop downs'!A:B,2,FALSE)</f>
        <v>#N/A</v>
      </c>
      <c r="I34" t="e">
        <f t="shared" si="2"/>
        <v>#N/A</v>
      </c>
      <c r="K34" t="e">
        <f>VLOOKUP(J34,'Drop downs'!A:B,2,FALSE)</f>
        <v>#N/A</v>
      </c>
      <c r="L34" t="e">
        <f t="shared" si="3"/>
        <v>#N/A</v>
      </c>
    </row>
    <row r="35" spans="2:12" x14ac:dyDescent="0.25">
      <c r="B35" t="s">
        <v>564</v>
      </c>
      <c r="E35" t="e">
        <f>VLOOKUP(D35,'Drop downs'!A:B,2,FALSE)</f>
        <v>#N/A</v>
      </c>
      <c r="F35" t="e">
        <f t="shared" si="4"/>
        <v>#N/A</v>
      </c>
      <c r="H35" t="e">
        <f>VLOOKUP(G35,'Drop downs'!A:B,2,FALSE)</f>
        <v>#N/A</v>
      </c>
      <c r="I35" t="e">
        <f t="shared" si="2"/>
        <v>#N/A</v>
      </c>
      <c r="K35" t="e">
        <f>VLOOKUP(J35,'Drop downs'!A:B,2,FALSE)</f>
        <v>#N/A</v>
      </c>
      <c r="L35" t="e">
        <f t="shared" si="3"/>
        <v>#N/A</v>
      </c>
    </row>
    <row r="36" spans="2:12" x14ac:dyDescent="0.25">
      <c r="B36" t="s">
        <v>565</v>
      </c>
      <c r="E36" t="e">
        <f>VLOOKUP(D36,'Drop downs'!A:B,2,FALSE)</f>
        <v>#N/A</v>
      </c>
      <c r="F36" t="e">
        <f t="shared" si="4"/>
        <v>#N/A</v>
      </c>
      <c r="H36" t="e">
        <f>VLOOKUP(G36,'Drop downs'!A:B,2,FALSE)</f>
        <v>#N/A</v>
      </c>
      <c r="I36" t="e">
        <f t="shared" si="2"/>
        <v>#N/A</v>
      </c>
      <c r="K36" t="e">
        <f>VLOOKUP(J36,'Drop downs'!A:B,2,FALSE)</f>
        <v>#N/A</v>
      </c>
      <c r="L36" t="e">
        <f t="shared" si="3"/>
        <v>#N/A</v>
      </c>
    </row>
    <row r="37" spans="2:12" x14ac:dyDescent="0.25">
      <c r="B37" t="s">
        <v>566</v>
      </c>
      <c r="E37" t="e">
        <f>VLOOKUP(D37,'Drop downs'!A:B,2,FALSE)</f>
        <v>#N/A</v>
      </c>
      <c r="F37" t="e">
        <f t="shared" si="4"/>
        <v>#N/A</v>
      </c>
      <c r="H37" t="e">
        <f>VLOOKUP(G37,'Drop downs'!A:B,2,FALSE)</f>
        <v>#N/A</v>
      </c>
      <c r="I37" t="e">
        <f t="shared" si="2"/>
        <v>#N/A</v>
      </c>
      <c r="K37" t="e">
        <f>VLOOKUP(J37,'Drop downs'!A:B,2,FALSE)</f>
        <v>#N/A</v>
      </c>
      <c r="L37" t="e">
        <f t="shared" si="3"/>
        <v>#N/A</v>
      </c>
    </row>
    <row r="38" spans="2:12" x14ac:dyDescent="0.25">
      <c r="B38" t="s">
        <v>567</v>
      </c>
      <c r="E38" t="e">
        <f>VLOOKUP(D38,'Drop downs'!A:B,2,FALSE)</f>
        <v>#N/A</v>
      </c>
      <c r="F38" t="e">
        <f t="shared" si="4"/>
        <v>#N/A</v>
      </c>
      <c r="H38" t="e">
        <f>VLOOKUP(G38,'Drop downs'!A:B,2,FALSE)</f>
        <v>#N/A</v>
      </c>
      <c r="I38" t="e">
        <f t="shared" si="2"/>
        <v>#N/A</v>
      </c>
      <c r="K38" t="e">
        <f>VLOOKUP(J38,'Drop downs'!A:B,2,FALSE)</f>
        <v>#N/A</v>
      </c>
      <c r="L38" t="e">
        <f t="shared" si="3"/>
        <v>#N/A</v>
      </c>
    </row>
    <row r="39" spans="2:12" x14ac:dyDescent="0.25">
      <c r="B39" t="s">
        <v>568</v>
      </c>
      <c r="E39" t="e">
        <f>VLOOKUP(D39,'Drop downs'!A:B,2,FALSE)</f>
        <v>#N/A</v>
      </c>
      <c r="F39" t="e">
        <f t="shared" si="4"/>
        <v>#N/A</v>
      </c>
      <c r="H39" t="e">
        <f>VLOOKUP(G39,'Drop downs'!A:B,2,FALSE)</f>
        <v>#N/A</v>
      </c>
      <c r="I39" t="e">
        <f t="shared" si="2"/>
        <v>#N/A</v>
      </c>
      <c r="K39" t="e">
        <f>VLOOKUP(J39,'Drop downs'!A:B,2,FALSE)</f>
        <v>#N/A</v>
      </c>
      <c r="L39" t="e">
        <f t="shared" si="3"/>
        <v>#N/A</v>
      </c>
    </row>
    <row r="40" spans="2:12" x14ac:dyDescent="0.25">
      <c r="B40" t="s">
        <v>569</v>
      </c>
      <c r="E40" t="e">
        <f>VLOOKUP(D40,'Drop downs'!A:B,2,FALSE)</f>
        <v>#N/A</v>
      </c>
      <c r="F40" t="e">
        <f t="shared" si="4"/>
        <v>#N/A</v>
      </c>
      <c r="H40" t="e">
        <f>VLOOKUP(G40,'Drop downs'!A:B,2,FALSE)</f>
        <v>#N/A</v>
      </c>
      <c r="I40" t="e">
        <f t="shared" si="2"/>
        <v>#N/A</v>
      </c>
      <c r="K40" t="e">
        <f>VLOOKUP(J40,'Drop downs'!A:B,2,FALSE)</f>
        <v>#N/A</v>
      </c>
      <c r="L40" t="e">
        <f t="shared" si="3"/>
        <v>#N/A</v>
      </c>
    </row>
    <row r="41" spans="2:12" x14ac:dyDescent="0.25">
      <c r="B41" t="s">
        <v>570</v>
      </c>
      <c r="E41" t="e">
        <f>VLOOKUP(D41,'Drop downs'!A:B,2,FALSE)</f>
        <v>#N/A</v>
      </c>
      <c r="F41" t="e">
        <f t="shared" si="4"/>
        <v>#N/A</v>
      </c>
      <c r="H41" t="e">
        <f>VLOOKUP(G41,'Drop downs'!A:B,2,FALSE)</f>
        <v>#N/A</v>
      </c>
      <c r="I41" t="e">
        <f t="shared" si="2"/>
        <v>#N/A</v>
      </c>
      <c r="K41" t="e">
        <f>VLOOKUP(J41,'Drop downs'!A:B,2,FALSE)</f>
        <v>#N/A</v>
      </c>
      <c r="L41" t="e">
        <f t="shared" si="3"/>
        <v>#N/A</v>
      </c>
    </row>
    <row r="42" spans="2:12" x14ac:dyDescent="0.25">
      <c r="B42" t="s">
        <v>571</v>
      </c>
      <c r="E42" t="e">
        <f>VLOOKUP(D42,'Drop downs'!A:B,2,FALSE)</f>
        <v>#N/A</v>
      </c>
      <c r="F42" t="e">
        <f t="shared" si="4"/>
        <v>#N/A</v>
      </c>
      <c r="H42" t="e">
        <f>VLOOKUP(G42,'Drop downs'!A:B,2,FALSE)</f>
        <v>#N/A</v>
      </c>
      <c r="I42" t="e">
        <f t="shared" si="2"/>
        <v>#N/A</v>
      </c>
      <c r="K42" t="e">
        <f>VLOOKUP(J42,'Drop downs'!A:B,2,FALSE)</f>
        <v>#N/A</v>
      </c>
      <c r="L42" t="e">
        <f t="shared" si="3"/>
        <v>#N/A</v>
      </c>
    </row>
    <row r="43" spans="2:12" x14ac:dyDescent="0.25">
      <c r="B43" t="s">
        <v>572</v>
      </c>
      <c r="E43" t="e">
        <f>VLOOKUP(D43,'Drop downs'!A:B,2,FALSE)</f>
        <v>#N/A</v>
      </c>
      <c r="F43" t="e">
        <f t="shared" si="4"/>
        <v>#N/A</v>
      </c>
      <c r="H43" t="e">
        <f>VLOOKUP(G43,'Drop downs'!A:B,2,FALSE)</f>
        <v>#N/A</v>
      </c>
      <c r="I43" t="e">
        <f t="shared" si="2"/>
        <v>#N/A</v>
      </c>
      <c r="K43" t="e">
        <f>VLOOKUP(J43,'Drop downs'!A:B,2,FALSE)</f>
        <v>#N/A</v>
      </c>
      <c r="L43" t="e">
        <f t="shared" si="3"/>
        <v>#N/A</v>
      </c>
    </row>
    <row r="44" spans="2:12" x14ac:dyDescent="0.25">
      <c r="B44" t="s">
        <v>573</v>
      </c>
      <c r="E44" t="e">
        <f>VLOOKUP(D44,'Drop downs'!A:B,2,FALSE)</f>
        <v>#N/A</v>
      </c>
      <c r="F44" t="e">
        <f t="shared" si="4"/>
        <v>#N/A</v>
      </c>
      <c r="H44" t="e">
        <f>VLOOKUP(G44,'Drop downs'!A:B,2,FALSE)</f>
        <v>#N/A</v>
      </c>
      <c r="I44" t="e">
        <f t="shared" si="2"/>
        <v>#N/A</v>
      </c>
      <c r="K44" t="e">
        <f>VLOOKUP(J44,'Drop downs'!A:B,2,FALSE)</f>
        <v>#N/A</v>
      </c>
      <c r="L44" t="e">
        <f t="shared" si="3"/>
        <v>#N/A</v>
      </c>
    </row>
    <row r="45" spans="2:12" x14ac:dyDescent="0.25">
      <c r="B45" t="s">
        <v>574</v>
      </c>
      <c r="E45" t="e">
        <f>VLOOKUP(D45,'Drop downs'!A:B,2,FALSE)</f>
        <v>#N/A</v>
      </c>
      <c r="F45" t="e">
        <f t="shared" si="4"/>
        <v>#N/A</v>
      </c>
      <c r="H45" t="e">
        <f>VLOOKUP(G45,'Drop downs'!A:B,2,FALSE)</f>
        <v>#N/A</v>
      </c>
      <c r="I45" t="e">
        <f t="shared" si="2"/>
        <v>#N/A</v>
      </c>
      <c r="K45" t="e">
        <f>VLOOKUP(J45,'Drop downs'!A:B,2,FALSE)</f>
        <v>#N/A</v>
      </c>
      <c r="L45" t="e">
        <f t="shared" si="3"/>
        <v>#N/A</v>
      </c>
    </row>
    <row r="46" spans="2:12" x14ac:dyDescent="0.25">
      <c r="B46" t="s">
        <v>575</v>
      </c>
      <c r="E46" t="e">
        <f>VLOOKUP(D46,'Drop downs'!A:B,2,FALSE)</f>
        <v>#N/A</v>
      </c>
      <c r="F46" t="e">
        <f t="shared" si="4"/>
        <v>#N/A</v>
      </c>
      <c r="H46" t="e">
        <f>VLOOKUP(G46,'Drop downs'!A:B,2,FALSE)</f>
        <v>#N/A</v>
      </c>
      <c r="I46" t="e">
        <f t="shared" si="2"/>
        <v>#N/A</v>
      </c>
      <c r="K46" t="e">
        <f>VLOOKUP(J46,'Drop downs'!A:B,2,FALSE)</f>
        <v>#N/A</v>
      </c>
      <c r="L46" t="e">
        <f t="shared" si="3"/>
        <v>#N/A</v>
      </c>
    </row>
    <row r="47" spans="2:12" x14ac:dyDescent="0.25">
      <c r="B47" t="s">
        <v>576</v>
      </c>
      <c r="E47" t="e">
        <f>VLOOKUP(D47,'Drop downs'!A:B,2,FALSE)</f>
        <v>#N/A</v>
      </c>
      <c r="F47" t="e">
        <f t="shared" si="4"/>
        <v>#N/A</v>
      </c>
      <c r="H47" t="e">
        <f>VLOOKUP(G47,'Drop downs'!A:B,2,FALSE)</f>
        <v>#N/A</v>
      </c>
      <c r="I47" t="e">
        <f t="shared" si="2"/>
        <v>#N/A</v>
      </c>
      <c r="K47" t="e">
        <f>VLOOKUP(J47,'Drop downs'!A:B,2,FALSE)</f>
        <v>#N/A</v>
      </c>
      <c r="L47" t="e">
        <f t="shared" si="3"/>
        <v>#N/A</v>
      </c>
    </row>
    <row r="48" spans="2:12" x14ac:dyDescent="0.25">
      <c r="B48" t="s">
        <v>577</v>
      </c>
      <c r="E48" t="e">
        <f>VLOOKUP(D48,'Drop downs'!A:B,2,FALSE)</f>
        <v>#N/A</v>
      </c>
      <c r="F48" t="e">
        <f t="shared" si="4"/>
        <v>#N/A</v>
      </c>
      <c r="H48" t="e">
        <f>VLOOKUP(G48,'Drop downs'!A:B,2,FALSE)</f>
        <v>#N/A</v>
      </c>
      <c r="I48" t="e">
        <f t="shared" si="2"/>
        <v>#N/A</v>
      </c>
      <c r="K48" t="e">
        <f>VLOOKUP(J48,'Drop downs'!A:B,2,FALSE)</f>
        <v>#N/A</v>
      </c>
      <c r="L48" t="e">
        <f t="shared" si="3"/>
        <v>#N/A</v>
      </c>
    </row>
    <row r="49" spans="2:12" x14ac:dyDescent="0.25">
      <c r="B49" t="s">
        <v>578</v>
      </c>
      <c r="E49" t="e">
        <f>VLOOKUP(D49,'Drop downs'!A:B,2,FALSE)</f>
        <v>#N/A</v>
      </c>
      <c r="F49" t="e">
        <f t="shared" si="4"/>
        <v>#N/A</v>
      </c>
      <c r="H49" t="e">
        <f>VLOOKUP(G49,'Drop downs'!A:B,2,FALSE)</f>
        <v>#N/A</v>
      </c>
      <c r="I49" t="e">
        <f t="shared" si="2"/>
        <v>#N/A</v>
      </c>
      <c r="K49" t="e">
        <f>VLOOKUP(J49,'Drop downs'!A:B,2,FALSE)</f>
        <v>#N/A</v>
      </c>
      <c r="L49" t="e">
        <f t="shared" si="3"/>
        <v>#N/A</v>
      </c>
    </row>
    <row r="50" spans="2:12" x14ac:dyDescent="0.25">
      <c r="B50" t="s">
        <v>579</v>
      </c>
      <c r="E50" t="e">
        <f>VLOOKUP(D50,'Drop downs'!A:B,2,FALSE)</f>
        <v>#N/A</v>
      </c>
      <c r="F50" t="e">
        <f t="shared" si="4"/>
        <v>#N/A</v>
      </c>
      <c r="H50" t="e">
        <f>VLOOKUP(G50,'Drop downs'!A:B,2,FALSE)</f>
        <v>#N/A</v>
      </c>
      <c r="I50" t="e">
        <f t="shared" si="2"/>
        <v>#N/A</v>
      </c>
      <c r="K50" t="e">
        <f>VLOOKUP(J50,'Drop downs'!A:B,2,FALSE)</f>
        <v>#N/A</v>
      </c>
      <c r="L50" t="e">
        <f t="shared" si="3"/>
        <v>#N/A</v>
      </c>
    </row>
    <row r="51" spans="2:12" x14ac:dyDescent="0.25">
      <c r="B51" t="s">
        <v>580</v>
      </c>
      <c r="E51" t="e">
        <f>VLOOKUP(D51,'Drop downs'!A:B,2,FALSE)</f>
        <v>#N/A</v>
      </c>
      <c r="F51" t="e">
        <f t="shared" si="4"/>
        <v>#N/A</v>
      </c>
      <c r="H51" t="e">
        <f>VLOOKUP(G51,'Drop downs'!A:B,2,FALSE)</f>
        <v>#N/A</v>
      </c>
      <c r="I51" t="e">
        <f t="shared" si="2"/>
        <v>#N/A</v>
      </c>
      <c r="K51" t="e">
        <f>VLOOKUP(J51,'Drop downs'!A:B,2,FALSE)</f>
        <v>#N/A</v>
      </c>
      <c r="L51" t="e">
        <f t="shared" si="3"/>
        <v>#N/A</v>
      </c>
    </row>
    <row r="52" spans="2:12" x14ac:dyDescent="0.25">
      <c r="B52" t="s">
        <v>581</v>
      </c>
      <c r="E52" t="e">
        <f>VLOOKUP(D52,'Drop downs'!A:B,2,FALSE)</f>
        <v>#N/A</v>
      </c>
      <c r="F52" t="e">
        <f t="shared" si="4"/>
        <v>#N/A</v>
      </c>
      <c r="H52" t="e">
        <f>VLOOKUP(G52,'Drop downs'!A:B,2,FALSE)</f>
        <v>#N/A</v>
      </c>
      <c r="I52" t="e">
        <f t="shared" si="2"/>
        <v>#N/A</v>
      </c>
      <c r="K52" t="e">
        <f>VLOOKUP(J52,'Drop downs'!A:B,2,FALSE)</f>
        <v>#N/A</v>
      </c>
      <c r="L52" t="e">
        <f t="shared" si="3"/>
        <v>#N/A</v>
      </c>
    </row>
    <row r="53" spans="2:12" x14ac:dyDescent="0.25">
      <c r="B53" t="s">
        <v>582</v>
      </c>
      <c r="E53" t="e">
        <f>VLOOKUP(D53,'Drop downs'!A:B,2,FALSE)</f>
        <v>#N/A</v>
      </c>
      <c r="F53" t="e">
        <f t="shared" si="4"/>
        <v>#N/A</v>
      </c>
      <c r="H53" t="e">
        <f>VLOOKUP(G53,'Drop downs'!A:B,2,FALSE)</f>
        <v>#N/A</v>
      </c>
      <c r="I53" t="e">
        <f t="shared" si="2"/>
        <v>#N/A</v>
      </c>
      <c r="K53" t="e">
        <f>VLOOKUP(J53,'Drop downs'!A:B,2,FALSE)</f>
        <v>#N/A</v>
      </c>
      <c r="L53" t="e">
        <f t="shared" si="3"/>
        <v>#N/A</v>
      </c>
    </row>
    <row r="54" spans="2:12" x14ac:dyDescent="0.25">
      <c r="B54" t="s">
        <v>583</v>
      </c>
      <c r="E54" t="e">
        <f>VLOOKUP(D54,'Drop downs'!A:B,2,FALSE)</f>
        <v>#N/A</v>
      </c>
      <c r="F54" t="e">
        <f t="shared" si="4"/>
        <v>#N/A</v>
      </c>
      <c r="H54" t="e">
        <f>VLOOKUP(G54,'Drop downs'!A:B,2,FALSE)</f>
        <v>#N/A</v>
      </c>
      <c r="I54" t="e">
        <f t="shared" si="2"/>
        <v>#N/A</v>
      </c>
      <c r="K54" t="e">
        <f>VLOOKUP(J54,'Drop downs'!A:B,2,FALSE)</f>
        <v>#N/A</v>
      </c>
      <c r="L54" t="e">
        <f t="shared" si="3"/>
        <v>#N/A</v>
      </c>
    </row>
    <row r="55" spans="2:12" x14ac:dyDescent="0.25">
      <c r="B55" t="s">
        <v>584</v>
      </c>
      <c r="E55" t="e">
        <f>VLOOKUP(D55,'Drop downs'!A:B,2,FALSE)</f>
        <v>#N/A</v>
      </c>
      <c r="F55" t="e">
        <f t="shared" si="4"/>
        <v>#N/A</v>
      </c>
      <c r="H55" t="e">
        <f>VLOOKUP(G55,'Drop downs'!A:B,2,FALSE)</f>
        <v>#N/A</v>
      </c>
      <c r="I55" t="e">
        <f t="shared" si="2"/>
        <v>#N/A</v>
      </c>
      <c r="K55" t="e">
        <f>VLOOKUP(J55,'Drop downs'!A:B,2,FALSE)</f>
        <v>#N/A</v>
      </c>
      <c r="L55" t="e">
        <f t="shared" si="3"/>
        <v>#N/A</v>
      </c>
    </row>
    <row r="56" spans="2:12" x14ac:dyDescent="0.25">
      <c r="B56" t="s">
        <v>585</v>
      </c>
      <c r="E56" t="e">
        <f>VLOOKUP(D56,'Drop downs'!A:B,2,FALSE)</f>
        <v>#N/A</v>
      </c>
      <c r="F56" t="e">
        <f t="shared" si="4"/>
        <v>#N/A</v>
      </c>
      <c r="H56" t="e">
        <f>VLOOKUP(G56,'Drop downs'!A:B,2,FALSE)</f>
        <v>#N/A</v>
      </c>
      <c r="I56" t="e">
        <f t="shared" si="2"/>
        <v>#N/A</v>
      </c>
      <c r="K56" t="e">
        <f>VLOOKUP(J56,'Drop downs'!A:B,2,FALSE)</f>
        <v>#N/A</v>
      </c>
      <c r="L56" t="e">
        <f t="shared" si="3"/>
        <v>#N/A</v>
      </c>
    </row>
    <row r="57" spans="2:12" x14ac:dyDescent="0.25">
      <c r="B57" t="s">
        <v>586</v>
      </c>
      <c r="E57" t="e">
        <f>VLOOKUP(D57,'Drop downs'!A:B,2,FALSE)</f>
        <v>#N/A</v>
      </c>
      <c r="F57" t="e">
        <f t="shared" si="4"/>
        <v>#N/A</v>
      </c>
      <c r="H57" t="e">
        <f>VLOOKUP(G57,'Drop downs'!A:B,2,FALSE)</f>
        <v>#N/A</v>
      </c>
      <c r="I57" t="e">
        <f t="shared" si="2"/>
        <v>#N/A</v>
      </c>
      <c r="K57" t="e">
        <f>VLOOKUP(J57,'Drop downs'!A:B,2,FALSE)</f>
        <v>#N/A</v>
      </c>
      <c r="L57" t="e">
        <f t="shared" si="3"/>
        <v>#N/A</v>
      </c>
    </row>
    <row r="58" spans="2:12" x14ac:dyDescent="0.25">
      <c r="B58" t="s">
        <v>587</v>
      </c>
      <c r="E58" t="e">
        <f>VLOOKUP(D58,'Drop downs'!A:B,2,FALSE)</f>
        <v>#N/A</v>
      </c>
      <c r="F58" t="e">
        <f t="shared" si="4"/>
        <v>#N/A</v>
      </c>
      <c r="H58" t="e">
        <f>VLOOKUP(G58,'Drop downs'!A:B,2,FALSE)</f>
        <v>#N/A</v>
      </c>
      <c r="I58" t="e">
        <f t="shared" si="2"/>
        <v>#N/A</v>
      </c>
      <c r="K58" t="e">
        <f>VLOOKUP(J58,'Drop downs'!A:B,2,FALSE)</f>
        <v>#N/A</v>
      </c>
      <c r="L58" t="e">
        <f t="shared" si="3"/>
        <v>#N/A</v>
      </c>
    </row>
    <row r="59" spans="2:12" x14ac:dyDescent="0.25">
      <c r="B59" t="s">
        <v>588</v>
      </c>
      <c r="E59" t="e">
        <f>VLOOKUP(D59,'Drop downs'!A:B,2,FALSE)</f>
        <v>#N/A</v>
      </c>
      <c r="F59" t="e">
        <f t="shared" si="4"/>
        <v>#N/A</v>
      </c>
      <c r="H59" t="e">
        <f>VLOOKUP(G59,'Drop downs'!A:B,2,FALSE)</f>
        <v>#N/A</v>
      </c>
      <c r="I59" t="e">
        <f t="shared" si="2"/>
        <v>#N/A</v>
      </c>
      <c r="K59" t="e">
        <f>VLOOKUP(J59,'Drop downs'!A:B,2,FALSE)</f>
        <v>#N/A</v>
      </c>
      <c r="L59" t="e">
        <f t="shared" si="3"/>
        <v>#N/A</v>
      </c>
    </row>
    <row r="60" spans="2:12" x14ac:dyDescent="0.25">
      <c r="B60" t="s">
        <v>589</v>
      </c>
      <c r="E60" t="e">
        <f>VLOOKUP(D60,'Drop downs'!A:B,2,FALSE)</f>
        <v>#N/A</v>
      </c>
      <c r="F60" t="e">
        <f t="shared" si="4"/>
        <v>#N/A</v>
      </c>
      <c r="H60" t="e">
        <f>VLOOKUP(G60,'Drop downs'!A:B,2,FALSE)</f>
        <v>#N/A</v>
      </c>
      <c r="I60" t="e">
        <f t="shared" si="2"/>
        <v>#N/A</v>
      </c>
      <c r="K60" t="e">
        <f>VLOOKUP(J60,'Drop downs'!A:B,2,FALSE)</f>
        <v>#N/A</v>
      </c>
      <c r="L60" t="e">
        <f t="shared" si="3"/>
        <v>#N/A</v>
      </c>
    </row>
    <row r="61" spans="2:12" x14ac:dyDescent="0.25">
      <c r="B61" t="s">
        <v>590</v>
      </c>
      <c r="E61" t="e">
        <f>VLOOKUP(D61,'Drop downs'!A:B,2,FALSE)</f>
        <v>#N/A</v>
      </c>
      <c r="F61" t="e">
        <f t="shared" si="4"/>
        <v>#N/A</v>
      </c>
      <c r="H61" t="e">
        <f>VLOOKUP(G61,'Drop downs'!A:B,2,FALSE)</f>
        <v>#N/A</v>
      </c>
      <c r="I61" t="e">
        <f t="shared" si="2"/>
        <v>#N/A</v>
      </c>
      <c r="K61" t="e">
        <f>VLOOKUP(J61,'Drop downs'!A:B,2,FALSE)</f>
        <v>#N/A</v>
      </c>
      <c r="L61" t="e">
        <f t="shared" si="3"/>
        <v>#N/A</v>
      </c>
    </row>
    <row r="62" spans="2:12" x14ac:dyDescent="0.25">
      <c r="B62" t="s">
        <v>591</v>
      </c>
      <c r="E62" t="e">
        <f>VLOOKUP(D62,'Drop downs'!A:B,2,FALSE)</f>
        <v>#N/A</v>
      </c>
      <c r="F62" t="e">
        <f t="shared" si="4"/>
        <v>#N/A</v>
      </c>
      <c r="H62" t="e">
        <f>VLOOKUP(G62,'Drop downs'!A:B,2,FALSE)</f>
        <v>#N/A</v>
      </c>
      <c r="I62" t="e">
        <f t="shared" si="2"/>
        <v>#N/A</v>
      </c>
      <c r="K62" t="e">
        <f>VLOOKUP(J62,'Drop downs'!A:B,2,FALSE)</f>
        <v>#N/A</v>
      </c>
      <c r="L62" t="e">
        <f t="shared" si="3"/>
        <v>#N/A</v>
      </c>
    </row>
    <row r="63" spans="2:12" x14ac:dyDescent="0.25">
      <c r="B63" t="s">
        <v>592</v>
      </c>
      <c r="E63" t="e">
        <f>VLOOKUP(D63,'Drop downs'!A:B,2,FALSE)</f>
        <v>#N/A</v>
      </c>
      <c r="F63" t="e">
        <f t="shared" si="4"/>
        <v>#N/A</v>
      </c>
      <c r="H63" t="e">
        <f>VLOOKUP(G63,'Drop downs'!A:B,2,FALSE)</f>
        <v>#N/A</v>
      </c>
      <c r="I63" t="e">
        <f t="shared" si="2"/>
        <v>#N/A</v>
      </c>
      <c r="K63" t="e">
        <f>VLOOKUP(J63,'Drop downs'!A:B,2,FALSE)</f>
        <v>#N/A</v>
      </c>
      <c r="L63" t="e">
        <f t="shared" si="3"/>
        <v>#N/A</v>
      </c>
    </row>
    <row r="64" spans="2:12" x14ac:dyDescent="0.25">
      <c r="B64" t="s">
        <v>593</v>
      </c>
      <c r="E64" t="e">
        <f>VLOOKUP(D64,'Drop downs'!A:B,2,FALSE)</f>
        <v>#N/A</v>
      </c>
      <c r="F64" t="e">
        <f t="shared" si="4"/>
        <v>#N/A</v>
      </c>
      <c r="H64" t="e">
        <f>VLOOKUP(G64,'Drop downs'!A:B,2,FALSE)</f>
        <v>#N/A</v>
      </c>
      <c r="I64" t="e">
        <f t="shared" si="2"/>
        <v>#N/A</v>
      </c>
      <c r="K64" t="e">
        <f>VLOOKUP(J64,'Drop downs'!A:B,2,FALSE)</f>
        <v>#N/A</v>
      </c>
      <c r="L64" t="e">
        <f t="shared" si="3"/>
        <v>#N/A</v>
      </c>
    </row>
    <row r="65" spans="2:12" x14ac:dyDescent="0.25">
      <c r="B65" t="s">
        <v>594</v>
      </c>
      <c r="E65" t="e">
        <f>VLOOKUP(D65,'Drop downs'!A:B,2,FALSE)</f>
        <v>#N/A</v>
      </c>
      <c r="F65" t="e">
        <f t="shared" si="4"/>
        <v>#N/A</v>
      </c>
      <c r="H65" t="e">
        <f>VLOOKUP(G65,'Drop downs'!A:B,2,FALSE)</f>
        <v>#N/A</v>
      </c>
      <c r="I65" t="e">
        <f t="shared" si="2"/>
        <v>#N/A</v>
      </c>
      <c r="K65" t="e">
        <f>VLOOKUP(J65,'Drop downs'!A:B,2,FALSE)</f>
        <v>#N/A</v>
      </c>
      <c r="L65" t="e">
        <f t="shared" si="3"/>
        <v>#N/A</v>
      </c>
    </row>
    <row r="66" spans="2:12" x14ac:dyDescent="0.25">
      <c r="B66" t="s">
        <v>595</v>
      </c>
      <c r="E66" t="e">
        <f>VLOOKUP(D66,'Drop downs'!A:B,2,FALSE)</f>
        <v>#N/A</v>
      </c>
      <c r="F66" t="e">
        <f t="shared" si="4"/>
        <v>#N/A</v>
      </c>
      <c r="H66" t="e">
        <f>VLOOKUP(G66,'Drop downs'!A:B,2,FALSE)</f>
        <v>#N/A</v>
      </c>
      <c r="I66" t="e">
        <f t="shared" si="2"/>
        <v>#N/A</v>
      </c>
      <c r="K66" t="e">
        <f>VLOOKUP(J66,'Drop downs'!A:B,2,FALSE)</f>
        <v>#N/A</v>
      </c>
      <c r="L66" t="e">
        <f t="shared" si="3"/>
        <v>#N/A</v>
      </c>
    </row>
    <row r="67" spans="2:12" x14ac:dyDescent="0.25">
      <c r="B67" t="s">
        <v>596</v>
      </c>
      <c r="E67" t="e">
        <f>VLOOKUP(D67,'Drop downs'!A:B,2,FALSE)</f>
        <v>#N/A</v>
      </c>
      <c r="F67" t="e">
        <f t="shared" si="4"/>
        <v>#N/A</v>
      </c>
      <c r="H67" t="e">
        <f>VLOOKUP(G67,'Drop downs'!A:B,2,FALSE)</f>
        <v>#N/A</v>
      </c>
      <c r="I67" t="e">
        <f t="shared" si="2"/>
        <v>#N/A</v>
      </c>
      <c r="K67" t="e">
        <f>VLOOKUP(J67,'Drop downs'!A:B,2,FALSE)</f>
        <v>#N/A</v>
      </c>
      <c r="L67" t="e">
        <f t="shared" si="3"/>
        <v>#N/A</v>
      </c>
    </row>
    <row r="68" spans="2:12" x14ac:dyDescent="0.25">
      <c r="B68" t="s">
        <v>597</v>
      </c>
      <c r="E68" t="e">
        <f>VLOOKUP(D68,'Drop downs'!A:B,2,FALSE)</f>
        <v>#N/A</v>
      </c>
      <c r="F68" t="e">
        <f t="shared" si="4"/>
        <v>#N/A</v>
      </c>
      <c r="H68" t="e">
        <f>VLOOKUP(G68,'Drop downs'!A:B,2,FALSE)</f>
        <v>#N/A</v>
      </c>
      <c r="I68" t="e">
        <f t="shared" si="2"/>
        <v>#N/A</v>
      </c>
      <c r="K68" t="e">
        <f>VLOOKUP(J68,'Drop downs'!A:B,2,FALSE)</f>
        <v>#N/A</v>
      </c>
      <c r="L68" t="e">
        <f t="shared" si="3"/>
        <v>#N/A</v>
      </c>
    </row>
    <row r="69" spans="2:12" x14ac:dyDescent="0.25">
      <c r="B69" t="s">
        <v>598</v>
      </c>
      <c r="E69" t="e">
        <f>VLOOKUP(D69,'Drop downs'!A:B,2,FALSE)</f>
        <v>#N/A</v>
      </c>
      <c r="F69" t="e">
        <f t="shared" si="4"/>
        <v>#N/A</v>
      </c>
      <c r="H69" t="e">
        <f>VLOOKUP(G69,'Drop downs'!A:B,2,FALSE)</f>
        <v>#N/A</v>
      </c>
      <c r="I69" t="e">
        <f t="shared" si="2"/>
        <v>#N/A</v>
      </c>
      <c r="K69" t="e">
        <f>VLOOKUP(J69,'Drop downs'!A:B,2,FALSE)</f>
        <v>#N/A</v>
      </c>
      <c r="L69" t="e">
        <f t="shared" si="3"/>
        <v>#N/A</v>
      </c>
    </row>
  </sheetData>
  <mergeCells count="11">
    <mergeCell ref="C13:E13"/>
    <mergeCell ref="I3:L7"/>
    <mergeCell ref="G10:H10"/>
    <mergeCell ref="I10:J10"/>
    <mergeCell ref="K10:L10"/>
    <mergeCell ref="C12:E12"/>
    <mergeCell ref="C14:E14"/>
    <mergeCell ref="C15:E15"/>
    <mergeCell ref="D18:F18"/>
    <mergeCell ref="G18:I18"/>
    <mergeCell ref="J18:L18"/>
  </mergeCells>
  <phoneticPr fontId="9" type="noConversion"/>
  <conditionalFormatting sqref="E6">
    <cfRule type="iconSet" priority="2">
      <iconSet showValue="0">
        <cfvo type="percent" val="0"/>
        <cfvo type="num" val="0.7"/>
        <cfvo type="num" val="0.75"/>
      </iconSet>
    </cfRule>
  </conditionalFormatting>
  <conditionalFormatting sqref="E7:E8">
    <cfRule type="iconSet" priority="1">
      <iconSet showValue="0">
        <cfvo type="percent" val="0"/>
        <cfvo type="num" val="0.7"/>
        <cfvo type="num" val="0.75"/>
      </iconSet>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6C407A2-E855-445A-AAC2-A93CFAA58C0E}">
          <x14:formula1>
            <xm:f>'Drop downs'!$A$2:$A$5</xm:f>
          </x14:formula1>
          <xm:sqref>D20:D72 J20:J72 G20:G72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F8E71-AEF5-415C-8012-9EC5FE32303E}">
  <dimension ref="B1:N110"/>
  <sheetViews>
    <sheetView showGridLines="0" topLeftCell="A15" zoomScale="80" zoomScaleNormal="80" workbookViewId="0">
      <selection activeCell="D25" sqref="D25:D110"/>
    </sheetView>
  </sheetViews>
  <sheetFormatPr defaultRowHeight="15" x14ac:dyDescent="0.25"/>
  <cols>
    <col min="1" max="1" width="4" customWidth="1"/>
    <col min="2" max="2" width="23.54296875" customWidth="1"/>
    <col min="3" max="3" width="13.08984375" customWidth="1"/>
    <col min="4" max="4" width="19.1796875" customWidth="1"/>
    <col min="5" max="5" width="11.81640625" customWidth="1"/>
    <col min="6" max="6" width="7.1796875" hidden="1" customWidth="1"/>
    <col min="7" max="7" width="14.1796875" bestFit="1" customWidth="1"/>
    <col min="9" max="9" width="14.1796875" bestFit="1" customWidth="1"/>
    <col min="10" max="10" width="13.08984375" customWidth="1"/>
    <col min="11" max="11" width="14.1796875" bestFit="1" customWidth="1"/>
    <col min="12" max="12" width="13.81640625" bestFit="1" customWidth="1"/>
    <col min="13" max="13" width="3.1796875" customWidth="1"/>
  </cols>
  <sheetData>
    <row r="1" spans="2:12" ht="21" x14ac:dyDescent="0.4">
      <c r="B1" s="16" t="s">
        <v>689</v>
      </c>
    </row>
    <row r="2" spans="2:12" ht="6.75" customHeight="1" thickBot="1" x14ac:dyDescent="0.35">
      <c r="B2" s="2"/>
    </row>
    <row r="3" spans="2:12" ht="16.2" thickTop="1" x14ac:dyDescent="0.3">
      <c r="B3" s="2"/>
      <c r="H3" s="138" t="s">
        <v>691</v>
      </c>
      <c r="I3" s="139"/>
      <c r="J3" s="139"/>
      <c r="K3" s="140"/>
    </row>
    <row r="4" spans="2:12" ht="9" customHeight="1" x14ac:dyDescent="0.3">
      <c r="B4" s="2"/>
      <c r="H4" s="141"/>
      <c r="I4" s="142"/>
      <c r="J4" s="142"/>
      <c r="K4" s="143"/>
    </row>
    <row r="5" spans="2:12" ht="30.75" customHeight="1" x14ac:dyDescent="0.3">
      <c r="B5" s="13" t="s">
        <v>35</v>
      </c>
      <c r="C5" s="13" t="s">
        <v>36</v>
      </c>
      <c r="D5" s="25" t="s">
        <v>44</v>
      </c>
      <c r="E5" s="13" t="s">
        <v>37</v>
      </c>
      <c r="H5" s="141"/>
      <c r="I5" s="142"/>
      <c r="J5" s="142"/>
      <c r="K5" s="143"/>
    </row>
    <row r="6" spans="2:12" x14ac:dyDescent="0.25">
      <c r="B6" s="8" t="s">
        <v>6</v>
      </c>
      <c r="C6" s="9">
        <f>'Estate summary'!C6</f>
        <v>0</v>
      </c>
      <c r="D6" s="10" t="e">
        <f>SUM(H14:H15)</f>
        <v>#DIV/0!</v>
      </c>
      <c r="E6" s="10" t="e">
        <f>D6</f>
        <v>#DIV/0!</v>
      </c>
      <c r="H6" s="141"/>
      <c r="I6" s="142"/>
      <c r="J6" s="142"/>
      <c r="K6" s="143"/>
    </row>
    <row r="7" spans="2:12" ht="15.6" thickBot="1" x14ac:dyDescent="0.3">
      <c r="B7" s="8" t="s">
        <v>34</v>
      </c>
      <c r="C7" s="9"/>
      <c r="D7" s="10" t="e">
        <f>SUM(J14:J15)</f>
        <v>#DIV/0!</v>
      </c>
      <c r="E7" s="10" t="e">
        <f>D7</f>
        <v>#DIV/0!</v>
      </c>
      <c r="H7" s="144"/>
      <c r="I7" s="145"/>
      <c r="J7" s="145"/>
      <c r="K7" s="146"/>
    </row>
    <row r="8" spans="2:12" ht="15.6" thickTop="1"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76.95" customHeight="1" thickBot="1" x14ac:dyDescent="0.3">
      <c r="B12" s="35" t="s">
        <v>29</v>
      </c>
      <c r="C12" s="134" t="s">
        <v>139</v>
      </c>
      <c r="D12" s="134"/>
      <c r="E12" s="134"/>
      <c r="G12" s="22">
        <f>SUMIF(Table16[[#All],[Level]],"1",Table16[[#All],[Floor area of shrubs (m₂)]])</f>
        <v>0</v>
      </c>
      <c r="H12" s="23" t="e">
        <f>G12/SUM(G12:G15)</f>
        <v>#DIV/0!</v>
      </c>
      <c r="I12" s="22">
        <f>SUMIF(Table16[[#All],[Level3]],"1",Table16[[#All],[Floor area of shrubs (m₂)]])</f>
        <v>0</v>
      </c>
      <c r="J12" s="23" t="e">
        <f>I12/SUM(I12:I15)</f>
        <v>#DIV/0!</v>
      </c>
      <c r="K12" s="22">
        <f>SUMIF(Table16[[#All],[Level2]],"1",Table16[[#All],[Floor area of shrubs (m₂)]])</f>
        <v>0</v>
      </c>
      <c r="L12" s="23" t="e">
        <f>K12/SUM(K12:K15)</f>
        <v>#DIV/0!</v>
      </c>
    </row>
    <row r="13" spans="2:12" ht="79.95" customHeight="1" thickBot="1" x14ac:dyDescent="0.3">
      <c r="B13" s="35" t="s">
        <v>31</v>
      </c>
      <c r="C13" s="133" t="s">
        <v>158</v>
      </c>
      <c r="D13" s="133"/>
      <c r="E13" s="133"/>
      <c r="G13" s="24">
        <f>SUMIF(Table16[[#All],[Level]],"2",Table16[[#All],[Floor area of shrubs (m₂)]])</f>
        <v>0</v>
      </c>
      <c r="H13" s="10" t="e">
        <f>G13/SUM(G12:G15)</f>
        <v>#DIV/0!</v>
      </c>
      <c r="I13" s="24">
        <f>SUMIF(Table16[[#All],[Level3]],"2",Table16[[#All],[Floor area of shrubs (m₂)]])</f>
        <v>0</v>
      </c>
      <c r="J13" s="10" t="e">
        <f>I13/SUM(I12:I15)</f>
        <v>#DIV/0!</v>
      </c>
      <c r="K13" s="24">
        <f>SUMIF(Table16[[#All],[Level2]],"2",Table16[[#All],[Floor area of shrubs (m₂)]])</f>
        <v>0</v>
      </c>
      <c r="L13" s="10" t="e">
        <f>K13/SUM(K12:K15)</f>
        <v>#DIV/0!</v>
      </c>
    </row>
    <row r="14" spans="2:12" ht="85.95" customHeight="1" thickBot="1" x14ac:dyDescent="0.3">
      <c r="B14" s="35" t="s">
        <v>32</v>
      </c>
      <c r="C14" s="133" t="s">
        <v>159</v>
      </c>
      <c r="D14" s="133"/>
      <c r="E14" s="133"/>
      <c r="G14" s="24">
        <f>SUMIF(Table16[[#All],[Level]],"3",Table16[[#All],[Floor area of shrubs (m₂)]])</f>
        <v>0</v>
      </c>
      <c r="H14" s="10" t="e">
        <f>G14/SUM(G12:G15)</f>
        <v>#DIV/0!</v>
      </c>
      <c r="I14" s="24">
        <f>SUMIF(Table16[[#All],[Level3]],"3",Table16[[#All],[Floor area of shrubs (m₂)]])</f>
        <v>0</v>
      </c>
      <c r="J14" s="10" t="e">
        <f>I14/SUM(I12:I15)</f>
        <v>#DIV/0!</v>
      </c>
      <c r="K14" s="24">
        <f>SUMIF(Table16[[#All],[Level2]],"3",Table16[[#All],[Floor area of shrubs (m₂)]])</f>
        <v>0</v>
      </c>
      <c r="L14" s="10" t="e">
        <f>K14/SUM(K12:K15)</f>
        <v>#DIV/0!</v>
      </c>
    </row>
    <row r="15" spans="2:12" ht="71.400000000000006" customHeight="1" thickBot="1" x14ac:dyDescent="0.3">
      <c r="B15" s="35" t="s">
        <v>33</v>
      </c>
      <c r="C15" s="133" t="s">
        <v>160</v>
      </c>
      <c r="D15" s="133"/>
      <c r="E15" s="133"/>
      <c r="G15" s="24">
        <f>SUMIF(Table16[[#All],[Level]],"4",Table16[[#All],[Floor area of shrubs (m₂)]])</f>
        <v>0</v>
      </c>
      <c r="H15" s="10" t="e">
        <f>G15/SUM(G12:G15)</f>
        <v>#DIV/0!</v>
      </c>
      <c r="I15" s="24">
        <f>SUMIF(Table16[[#All],[Level3]],"4",Table16[[#All],[Floor area of shrubs (m₂)]])</f>
        <v>0</v>
      </c>
      <c r="J15" s="10" t="e">
        <f>I15/SUM(I12:I15)</f>
        <v>#DIV/0!</v>
      </c>
      <c r="K15" s="24">
        <f>SUMIF(Table16[[#All],[Level2]],"4",Table16[[#All],[Floor area of shrubs (m₂)]])</f>
        <v>0</v>
      </c>
      <c r="L15" s="10" t="e">
        <f>K15/SUM(K12:K15)</f>
        <v>#DIV/0!</v>
      </c>
    </row>
    <row r="16" spans="2:12" x14ac:dyDescent="0.25">
      <c r="B16" s="1"/>
    </row>
    <row r="19" spans="2:14" s="2" customFormat="1" ht="15.6" x14ac:dyDescent="0.3">
      <c r="D19" s="124" t="s">
        <v>6</v>
      </c>
      <c r="E19" s="124"/>
      <c r="F19" s="124"/>
      <c r="G19" s="125" t="s">
        <v>20</v>
      </c>
      <c r="H19" s="125"/>
      <c r="I19" s="125"/>
      <c r="J19" s="127">
        <v>2030</v>
      </c>
      <c r="K19" s="127"/>
      <c r="L19" s="127"/>
      <c r="N19" s="2" t="s">
        <v>45</v>
      </c>
    </row>
    <row r="20" spans="2:14" s="4" customFormat="1" ht="30" customHeight="1" x14ac:dyDescent="0.3">
      <c r="B20" s="17" t="s">
        <v>0</v>
      </c>
      <c r="C20" s="17" t="s">
        <v>71</v>
      </c>
      <c r="D20" s="5" t="s">
        <v>5</v>
      </c>
      <c r="E20" s="5" t="s">
        <v>4</v>
      </c>
      <c r="F20" s="5" t="s">
        <v>3</v>
      </c>
      <c r="G20" s="6" t="s">
        <v>21</v>
      </c>
      <c r="H20" s="6" t="s">
        <v>22</v>
      </c>
      <c r="I20" s="6" t="s">
        <v>23</v>
      </c>
      <c r="J20" s="7" t="s">
        <v>38</v>
      </c>
      <c r="K20" s="7" t="s">
        <v>39</v>
      </c>
      <c r="L20" s="7" t="s">
        <v>40</v>
      </c>
    </row>
    <row r="21" spans="2:14" x14ac:dyDescent="0.25">
      <c r="B21" t="s">
        <v>599</v>
      </c>
      <c r="D21" t="s">
        <v>24</v>
      </c>
      <c r="E21">
        <f>VLOOKUP(D21,'Drop downs'!A:B,2,FALSE)</f>
        <v>1</v>
      </c>
      <c r="F21">
        <f>C21*E21</f>
        <v>0</v>
      </c>
      <c r="H21" t="e">
        <f>VLOOKUP(G21,'Drop downs'!A:B,2,FALSE)</f>
        <v>#N/A</v>
      </c>
      <c r="I21" t="e">
        <f>C21*H21</f>
        <v>#N/A</v>
      </c>
      <c r="K21" t="e">
        <f>VLOOKUP(J21,'Drop downs'!A:B,2,FALSE)</f>
        <v>#N/A</v>
      </c>
      <c r="L21" t="e">
        <f t="shared" ref="L21:L23" si="0">C21*K21</f>
        <v>#N/A</v>
      </c>
    </row>
    <row r="22" spans="2:14" x14ac:dyDescent="0.25">
      <c r="B22" t="s">
        <v>600</v>
      </c>
      <c r="D22" t="s">
        <v>25</v>
      </c>
      <c r="E22">
        <f>VLOOKUP(D22,'Drop downs'!A:B,2,FALSE)</f>
        <v>2</v>
      </c>
      <c r="F22">
        <f t="shared" ref="F22:F23" si="1">C22*E22</f>
        <v>0</v>
      </c>
      <c r="H22" t="e">
        <f>VLOOKUP(G22,'Drop downs'!A:B,2,FALSE)</f>
        <v>#N/A</v>
      </c>
      <c r="I22" t="e">
        <f>C22*H22</f>
        <v>#N/A</v>
      </c>
      <c r="K22" t="e">
        <f>VLOOKUP(J22,'Drop downs'!A:B,2,FALSE)</f>
        <v>#N/A</v>
      </c>
      <c r="L22" t="e">
        <f t="shared" si="0"/>
        <v>#N/A</v>
      </c>
    </row>
    <row r="23" spans="2:14" x14ac:dyDescent="0.25">
      <c r="B23" t="s">
        <v>601</v>
      </c>
      <c r="D23" t="s">
        <v>26</v>
      </c>
      <c r="E23">
        <f>VLOOKUP(D23,'Drop downs'!A:B,2,FALSE)</f>
        <v>3</v>
      </c>
      <c r="F23">
        <f t="shared" si="1"/>
        <v>0</v>
      </c>
      <c r="H23" t="e">
        <f>VLOOKUP(G23,'Drop downs'!A:B,2,FALSE)</f>
        <v>#N/A</v>
      </c>
      <c r="I23" t="e">
        <f>C23*H23</f>
        <v>#N/A</v>
      </c>
      <c r="K23" t="e">
        <f>VLOOKUP(J23,'Drop downs'!A:B,2,FALSE)</f>
        <v>#N/A</v>
      </c>
      <c r="L23" t="e">
        <f t="shared" si="0"/>
        <v>#N/A</v>
      </c>
    </row>
    <row r="24" spans="2:14" x14ac:dyDescent="0.25">
      <c r="B24" t="s">
        <v>602</v>
      </c>
      <c r="D24" t="s">
        <v>27</v>
      </c>
      <c r="E24">
        <f>VLOOKUP(D24,'Drop downs'!A:B,2,FALSE)</f>
        <v>4</v>
      </c>
      <c r="F24">
        <f t="shared" ref="F24:F27" si="2">C24*E24</f>
        <v>0</v>
      </c>
      <c r="H24" t="e">
        <f>VLOOKUP(G24,'Drop downs'!A:B,2,FALSE)</f>
        <v>#N/A</v>
      </c>
      <c r="I24" t="e">
        <f>C24*H24</f>
        <v>#N/A</v>
      </c>
      <c r="K24" t="e">
        <f>VLOOKUP(J24,'Drop downs'!A:B,2,FALSE)</f>
        <v>#N/A</v>
      </c>
      <c r="L24" t="e">
        <f t="shared" ref="L24:L27" si="3">C24*K24</f>
        <v>#N/A</v>
      </c>
    </row>
    <row r="25" spans="2:14" x14ac:dyDescent="0.25">
      <c r="B25" t="s">
        <v>603</v>
      </c>
      <c r="E25" t="e">
        <f>VLOOKUP(D25,'Drop downs'!A:B,2,FALSE)</f>
        <v>#N/A</v>
      </c>
      <c r="F25" t="e">
        <f t="shared" si="2"/>
        <v>#N/A</v>
      </c>
      <c r="H25" t="e">
        <f>VLOOKUP(G25,'Drop downs'!A:B,2,FALSE)</f>
        <v>#N/A</v>
      </c>
      <c r="I25" t="e">
        <f t="shared" ref="I25:I54" si="4">C25*H25</f>
        <v>#N/A</v>
      </c>
      <c r="K25" t="e">
        <f>VLOOKUP(J25,'Drop downs'!A:B,2,FALSE)</f>
        <v>#N/A</v>
      </c>
      <c r="L25" t="e">
        <f t="shared" si="3"/>
        <v>#N/A</v>
      </c>
    </row>
    <row r="26" spans="2:14" x14ac:dyDescent="0.25">
      <c r="B26" t="s">
        <v>604</v>
      </c>
      <c r="E26" t="e">
        <f>VLOOKUP(D26,'Drop downs'!A:B,2,FALSE)</f>
        <v>#N/A</v>
      </c>
      <c r="F26" t="e">
        <f t="shared" si="2"/>
        <v>#N/A</v>
      </c>
      <c r="H26" t="e">
        <f>VLOOKUP(G26,'Drop downs'!A:B,2,FALSE)</f>
        <v>#N/A</v>
      </c>
      <c r="I26" t="e">
        <f t="shared" si="4"/>
        <v>#N/A</v>
      </c>
      <c r="K26" t="e">
        <f>VLOOKUP(J26,'Drop downs'!A:B,2,FALSE)</f>
        <v>#N/A</v>
      </c>
      <c r="L26" t="e">
        <f t="shared" si="3"/>
        <v>#N/A</v>
      </c>
    </row>
    <row r="27" spans="2:14" x14ac:dyDescent="0.25">
      <c r="B27" t="s">
        <v>605</v>
      </c>
      <c r="E27" t="e">
        <f>VLOOKUP(D27,'Drop downs'!A:B,2,FALSE)</f>
        <v>#N/A</v>
      </c>
      <c r="F27" t="e">
        <f t="shared" si="2"/>
        <v>#N/A</v>
      </c>
      <c r="H27" t="e">
        <f>VLOOKUP(G27,'Drop downs'!A:B,2,FALSE)</f>
        <v>#N/A</v>
      </c>
      <c r="I27" t="e">
        <f t="shared" si="4"/>
        <v>#N/A</v>
      </c>
      <c r="K27" t="e">
        <f>VLOOKUP(J27,'Drop downs'!A:B,2,FALSE)</f>
        <v>#N/A</v>
      </c>
      <c r="L27" t="e">
        <f t="shared" si="3"/>
        <v>#N/A</v>
      </c>
    </row>
    <row r="28" spans="2:14" x14ac:dyDescent="0.25">
      <c r="B28" t="s">
        <v>606</v>
      </c>
      <c r="E28" t="e">
        <f>VLOOKUP(D28,'Drop downs'!A:B,2,FALSE)</f>
        <v>#N/A</v>
      </c>
      <c r="F28" t="e">
        <f t="shared" ref="F28:F57" si="5">C28*E28</f>
        <v>#N/A</v>
      </c>
      <c r="H28" t="e">
        <f>VLOOKUP(G28,'Drop downs'!A:B,2,FALSE)</f>
        <v>#N/A</v>
      </c>
      <c r="I28" t="e">
        <f t="shared" si="4"/>
        <v>#N/A</v>
      </c>
      <c r="K28" t="e">
        <f>VLOOKUP(J28,'Drop downs'!A:B,2,FALSE)</f>
        <v>#N/A</v>
      </c>
      <c r="L28" t="e">
        <f t="shared" ref="L28:L57" si="6">C28*K28</f>
        <v>#N/A</v>
      </c>
    </row>
    <row r="29" spans="2:14" x14ac:dyDescent="0.25">
      <c r="B29" t="s">
        <v>607</v>
      </c>
      <c r="E29" t="e">
        <f>VLOOKUP(D29,'Drop downs'!A:B,2,FALSE)</f>
        <v>#N/A</v>
      </c>
      <c r="F29" t="e">
        <f t="shared" si="5"/>
        <v>#N/A</v>
      </c>
      <c r="H29" t="e">
        <f>VLOOKUP(G29,'Drop downs'!A:B,2,FALSE)</f>
        <v>#N/A</v>
      </c>
      <c r="I29" t="e">
        <f t="shared" si="4"/>
        <v>#N/A</v>
      </c>
      <c r="K29" t="e">
        <f>VLOOKUP(J29,'Drop downs'!A:B,2,FALSE)</f>
        <v>#N/A</v>
      </c>
      <c r="L29" t="e">
        <f t="shared" si="6"/>
        <v>#N/A</v>
      </c>
    </row>
    <row r="30" spans="2:14" x14ac:dyDescent="0.25">
      <c r="B30" t="s">
        <v>608</v>
      </c>
      <c r="E30" t="e">
        <f>VLOOKUP(D30,'Drop downs'!A:B,2,FALSE)</f>
        <v>#N/A</v>
      </c>
      <c r="F30" t="e">
        <f t="shared" si="5"/>
        <v>#N/A</v>
      </c>
      <c r="H30" t="e">
        <f>VLOOKUP(G30,'Drop downs'!A:B,2,FALSE)</f>
        <v>#N/A</v>
      </c>
      <c r="I30" t="e">
        <f t="shared" si="4"/>
        <v>#N/A</v>
      </c>
      <c r="K30" t="e">
        <f>VLOOKUP(J30,'Drop downs'!A:B,2,FALSE)</f>
        <v>#N/A</v>
      </c>
      <c r="L30" t="e">
        <f t="shared" si="6"/>
        <v>#N/A</v>
      </c>
    </row>
    <row r="31" spans="2:14" x14ac:dyDescent="0.25">
      <c r="B31" t="s">
        <v>609</v>
      </c>
      <c r="E31" t="e">
        <f>VLOOKUP(D31,'Drop downs'!A:B,2,FALSE)</f>
        <v>#N/A</v>
      </c>
      <c r="F31" t="e">
        <f t="shared" si="5"/>
        <v>#N/A</v>
      </c>
      <c r="H31" t="e">
        <f>VLOOKUP(G31,'Drop downs'!A:B,2,FALSE)</f>
        <v>#N/A</v>
      </c>
      <c r="I31" t="e">
        <f t="shared" si="4"/>
        <v>#N/A</v>
      </c>
      <c r="K31" t="e">
        <f>VLOOKUP(J31,'Drop downs'!A:B,2,FALSE)</f>
        <v>#N/A</v>
      </c>
      <c r="L31" t="e">
        <f t="shared" si="6"/>
        <v>#N/A</v>
      </c>
    </row>
    <row r="32" spans="2:14" x14ac:dyDescent="0.25">
      <c r="B32" t="s">
        <v>610</v>
      </c>
      <c r="E32" t="e">
        <f>VLOOKUP(D32,'Drop downs'!A:B,2,FALSE)</f>
        <v>#N/A</v>
      </c>
      <c r="F32" t="e">
        <f t="shared" si="5"/>
        <v>#N/A</v>
      </c>
      <c r="H32" t="e">
        <f>VLOOKUP(G32,'Drop downs'!A:B,2,FALSE)</f>
        <v>#N/A</v>
      </c>
      <c r="I32" t="e">
        <f t="shared" si="4"/>
        <v>#N/A</v>
      </c>
      <c r="K32" t="e">
        <f>VLOOKUP(J32,'Drop downs'!A:B,2,FALSE)</f>
        <v>#N/A</v>
      </c>
      <c r="L32" t="e">
        <f t="shared" si="6"/>
        <v>#N/A</v>
      </c>
    </row>
    <row r="33" spans="2:12" x14ac:dyDescent="0.25">
      <c r="B33" t="s">
        <v>611</v>
      </c>
      <c r="E33" t="e">
        <f>VLOOKUP(D33,'Drop downs'!A:B,2,FALSE)</f>
        <v>#N/A</v>
      </c>
      <c r="F33" t="e">
        <f t="shared" si="5"/>
        <v>#N/A</v>
      </c>
      <c r="H33" t="e">
        <f>VLOOKUP(G33,'Drop downs'!A:B,2,FALSE)</f>
        <v>#N/A</v>
      </c>
      <c r="I33" t="e">
        <f t="shared" si="4"/>
        <v>#N/A</v>
      </c>
      <c r="K33" t="e">
        <f>VLOOKUP(J33,'Drop downs'!A:B,2,FALSE)</f>
        <v>#N/A</v>
      </c>
      <c r="L33" t="e">
        <f t="shared" si="6"/>
        <v>#N/A</v>
      </c>
    </row>
    <row r="34" spans="2:12" x14ac:dyDescent="0.25">
      <c r="B34" t="s">
        <v>612</v>
      </c>
      <c r="E34" t="e">
        <f>VLOOKUP(D34,'Drop downs'!A:B,2,FALSE)</f>
        <v>#N/A</v>
      </c>
      <c r="F34" t="e">
        <f t="shared" si="5"/>
        <v>#N/A</v>
      </c>
      <c r="H34" t="e">
        <f>VLOOKUP(G34,'Drop downs'!A:B,2,FALSE)</f>
        <v>#N/A</v>
      </c>
      <c r="I34" t="e">
        <f t="shared" si="4"/>
        <v>#N/A</v>
      </c>
      <c r="K34" t="e">
        <f>VLOOKUP(J34,'Drop downs'!A:B,2,FALSE)</f>
        <v>#N/A</v>
      </c>
      <c r="L34" t="e">
        <f t="shared" si="6"/>
        <v>#N/A</v>
      </c>
    </row>
    <row r="35" spans="2:12" x14ac:dyDescent="0.25">
      <c r="B35" t="s">
        <v>613</v>
      </c>
      <c r="E35" t="e">
        <f>VLOOKUP(D35,'Drop downs'!A:B,2,FALSE)</f>
        <v>#N/A</v>
      </c>
      <c r="F35" t="e">
        <f t="shared" si="5"/>
        <v>#N/A</v>
      </c>
      <c r="H35" t="e">
        <f>VLOOKUP(G35,'Drop downs'!A:B,2,FALSE)</f>
        <v>#N/A</v>
      </c>
      <c r="I35" t="e">
        <f t="shared" si="4"/>
        <v>#N/A</v>
      </c>
      <c r="K35" t="e">
        <f>VLOOKUP(J35,'Drop downs'!A:B,2,FALSE)</f>
        <v>#N/A</v>
      </c>
      <c r="L35" t="e">
        <f t="shared" si="6"/>
        <v>#N/A</v>
      </c>
    </row>
    <row r="36" spans="2:12" x14ac:dyDescent="0.25">
      <c r="B36" t="s">
        <v>614</v>
      </c>
      <c r="E36" t="e">
        <f>VLOOKUP(D36,'Drop downs'!A:B,2,FALSE)</f>
        <v>#N/A</v>
      </c>
      <c r="F36" t="e">
        <f t="shared" si="5"/>
        <v>#N/A</v>
      </c>
      <c r="H36" t="e">
        <f>VLOOKUP(G36,'Drop downs'!A:B,2,FALSE)</f>
        <v>#N/A</v>
      </c>
      <c r="I36" t="e">
        <f t="shared" si="4"/>
        <v>#N/A</v>
      </c>
      <c r="K36" t="e">
        <f>VLOOKUP(J36,'Drop downs'!A:B,2,FALSE)</f>
        <v>#N/A</v>
      </c>
      <c r="L36" t="e">
        <f t="shared" si="6"/>
        <v>#N/A</v>
      </c>
    </row>
    <row r="37" spans="2:12" x14ac:dyDescent="0.25">
      <c r="B37" t="s">
        <v>615</v>
      </c>
      <c r="E37" t="e">
        <f>VLOOKUP(D37,'Drop downs'!A:B,2,FALSE)</f>
        <v>#N/A</v>
      </c>
      <c r="F37" t="e">
        <f t="shared" si="5"/>
        <v>#N/A</v>
      </c>
      <c r="H37" t="e">
        <f>VLOOKUP(G37,'Drop downs'!A:B,2,FALSE)</f>
        <v>#N/A</v>
      </c>
      <c r="I37" t="e">
        <f t="shared" si="4"/>
        <v>#N/A</v>
      </c>
      <c r="K37" t="e">
        <f>VLOOKUP(J37,'Drop downs'!A:B,2,FALSE)</f>
        <v>#N/A</v>
      </c>
      <c r="L37" t="e">
        <f t="shared" si="6"/>
        <v>#N/A</v>
      </c>
    </row>
    <row r="38" spans="2:12" x14ac:dyDescent="0.25">
      <c r="B38" t="s">
        <v>616</v>
      </c>
      <c r="E38" t="e">
        <f>VLOOKUP(D38,'Drop downs'!A:B,2,FALSE)</f>
        <v>#N/A</v>
      </c>
      <c r="F38" t="e">
        <f t="shared" si="5"/>
        <v>#N/A</v>
      </c>
      <c r="H38" t="e">
        <f>VLOOKUP(G38,'Drop downs'!A:B,2,FALSE)</f>
        <v>#N/A</v>
      </c>
      <c r="I38" t="e">
        <f t="shared" si="4"/>
        <v>#N/A</v>
      </c>
      <c r="K38" t="e">
        <f>VLOOKUP(J38,'Drop downs'!A:B,2,FALSE)</f>
        <v>#N/A</v>
      </c>
      <c r="L38" t="e">
        <f t="shared" si="6"/>
        <v>#N/A</v>
      </c>
    </row>
    <row r="39" spans="2:12" x14ac:dyDescent="0.25">
      <c r="B39" t="s">
        <v>617</v>
      </c>
      <c r="E39" t="e">
        <f>VLOOKUP(D39,'Drop downs'!A:B,2,FALSE)</f>
        <v>#N/A</v>
      </c>
      <c r="F39" t="e">
        <f t="shared" si="5"/>
        <v>#N/A</v>
      </c>
      <c r="H39" t="e">
        <f>VLOOKUP(G39,'Drop downs'!A:B,2,FALSE)</f>
        <v>#N/A</v>
      </c>
      <c r="I39" t="e">
        <f t="shared" si="4"/>
        <v>#N/A</v>
      </c>
      <c r="K39" t="e">
        <f>VLOOKUP(J39,'Drop downs'!A:B,2,FALSE)</f>
        <v>#N/A</v>
      </c>
      <c r="L39" t="e">
        <f t="shared" si="6"/>
        <v>#N/A</v>
      </c>
    </row>
    <row r="40" spans="2:12" x14ac:dyDescent="0.25">
      <c r="B40" t="s">
        <v>618</v>
      </c>
      <c r="E40" t="e">
        <f>VLOOKUP(D40,'Drop downs'!A:B,2,FALSE)</f>
        <v>#N/A</v>
      </c>
      <c r="F40" t="e">
        <f t="shared" si="5"/>
        <v>#N/A</v>
      </c>
      <c r="H40" t="e">
        <f>VLOOKUP(G40,'Drop downs'!A:B,2,FALSE)</f>
        <v>#N/A</v>
      </c>
      <c r="I40" t="e">
        <f t="shared" si="4"/>
        <v>#N/A</v>
      </c>
      <c r="K40" t="e">
        <f>VLOOKUP(J40,'Drop downs'!A:B,2,FALSE)</f>
        <v>#N/A</v>
      </c>
      <c r="L40" t="e">
        <f t="shared" si="6"/>
        <v>#N/A</v>
      </c>
    </row>
    <row r="41" spans="2:12" x14ac:dyDescent="0.25">
      <c r="B41" t="s">
        <v>619</v>
      </c>
      <c r="E41" t="e">
        <f>VLOOKUP(D41,'Drop downs'!A:B,2,FALSE)</f>
        <v>#N/A</v>
      </c>
      <c r="F41" t="e">
        <f t="shared" si="5"/>
        <v>#N/A</v>
      </c>
      <c r="H41" t="e">
        <f>VLOOKUP(G41,'Drop downs'!A:B,2,FALSE)</f>
        <v>#N/A</v>
      </c>
      <c r="I41" t="e">
        <f t="shared" si="4"/>
        <v>#N/A</v>
      </c>
      <c r="K41" t="e">
        <f>VLOOKUP(J41,'Drop downs'!A:B,2,FALSE)</f>
        <v>#N/A</v>
      </c>
      <c r="L41" t="e">
        <f t="shared" si="6"/>
        <v>#N/A</v>
      </c>
    </row>
    <row r="42" spans="2:12" x14ac:dyDescent="0.25">
      <c r="B42" t="s">
        <v>620</v>
      </c>
      <c r="E42" t="e">
        <f>VLOOKUP(D42,'Drop downs'!A:B,2,FALSE)</f>
        <v>#N/A</v>
      </c>
      <c r="F42" t="e">
        <f t="shared" si="5"/>
        <v>#N/A</v>
      </c>
      <c r="H42" t="e">
        <f>VLOOKUP(G42,'Drop downs'!A:B,2,FALSE)</f>
        <v>#N/A</v>
      </c>
      <c r="I42" t="e">
        <f t="shared" si="4"/>
        <v>#N/A</v>
      </c>
      <c r="K42" t="e">
        <f>VLOOKUP(J42,'Drop downs'!A:B,2,FALSE)</f>
        <v>#N/A</v>
      </c>
      <c r="L42" t="e">
        <f t="shared" si="6"/>
        <v>#N/A</v>
      </c>
    </row>
    <row r="43" spans="2:12" x14ac:dyDescent="0.25">
      <c r="B43" t="s">
        <v>621</v>
      </c>
      <c r="E43" t="e">
        <f>VLOOKUP(D43,'Drop downs'!A:B,2,FALSE)</f>
        <v>#N/A</v>
      </c>
      <c r="F43" t="e">
        <f t="shared" si="5"/>
        <v>#N/A</v>
      </c>
      <c r="H43" t="e">
        <f>VLOOKUP(G43,'Drop downs'!A:B,2,FALSE)</f>
        <v>#N/A</v>
      </c>
      <c r="I43" t="e">
        <f t="shared" si="4"/>
        <v>#N/A</v>
      </c>
      <c r="K43" t="e">
        <f>VLOOKUP(J43,'Drop downs'!A:B,2,FALSE)</f>
        <v>#N/A</v>
      </c>
      <c r="L43" t="e">
        <f t="shared" si="6"/>
        <v>#N/A</v>
      </c>
    </row>
    <row r="44" spans="2:12" x14ac:dyDescent="0.25">
      <c r="B44" t="s">
        <v>622</v>
      </c>
      <c r="E44" t="e">
        <f>VLOOKUP(D44,'Drop downs'!A:B,2,FALSE)</f>
        <v>#N/A</v>
      </c>
      <c r="F44" t="e">
        <f t="shared" si="5"/>
        <v>#N/A</v>
      </c>
      <c r="H44" t="e">
        <f>VLOOKUP(G44,'Drop downs'!A:B,2,FALSE)</f>
        <v>#N/A</v>
      </c>
      <c r="I44" t="e">
        <f t="shared" si="4"/>
        <v>#N/A</v>
      </c>
      <c r="K44" t="e">
        <f>VLOOKUP(J44,'Drop downs'!A:B,2,FALSE)</f>
        <v>#N/A</v>
      </c>
      <c r="L44" t="e">
        <f t="shared" si="6"/>
        <v>#N/A</v>
      </c>
    </row>
    <row r="45" spans="2:12" x14ac:dyDescent="0.25">
      <c r="B45" t="s">
        <v>623</v>
      </c>
      <c r="E45" t="e">
        <f>VLOOKUP(D45,'Drop downs'!A:B,2,FALSE)</f>
        <v>#N/A</v>
      </c>
      <c r="F45" t="e">
        <f t="shared" si="5"/>
        <v>#N/A</v>
      </c>
      <c r="H45" t="e">
        <f>VLOOKUP(G45,'Drop downs'!A:B,2,FALSE)</f>
        <v>#N/A</v>
      </c>
      <c r="I45" t="e">
        <f t="shared" si="4"/>
        <v>#N/A</v>
      </c>
      <c r="K45" t="e">
        <f>VLOOKUP(J45,'Drop downs'!A:B,2,FALSE)</f>
        <v>#N/A</v>
      </c>
      <c r="L45" t="e">
        <f t="shared" si="6"/>
        <v>#N/A</v>
      </c>
    </row>
    <row r="46" spans="2:12" x14ac:dyDescent="0.25">
      <c r="B46" t="s">
        <v>624</v>
      </c>
      <c r="E46" t="e">
        <f>VLOOKUP(D46,'Drop downs'!A:B,2,FALSE)</f>
        <v>#N/A</v>
      </c>
      <c r="F46" t="e">
        <f t="shared" si="5"/>
        <v>#N/A</v>
      </c>
      <c r="H46" t="e">
        <f>VLOOKUP(G46,'Drop downs'!A:B,2,FALSE)</f>
        <v>#N/A</v>
      </c>
      <c r="I46" t="e">
        <f t="shared" si="4"/>
        <v>#N/A</v>
      </c>
      <c r="K46" t="e">
        <f>VLOOKUP(J46,'Drop downs'!A:B,2,FALSE)</f>
        <v>#N/A</v>
      </c>
      <c r="L46" t="e">
        <f t="shared" si="6"/>
        <v>#N/A</v>
      </c>
    </row>
    <row r="47" spans="2:12" x14ac:dyDescent="0.25">
      <c r="B47" t="s">
        <v>625</v>
      </c>
      <c r="E47" t="e">
        <f>VLOOKUP(D47,'Drop downs'!A:B,2,FALSE)</f>
        <v>#N/A</v>
      </c>
      <c r="F47" t="e">
        <f t="shared" si="5"/>
        <v>#N/A</v>
      </c>
      <c r="H47" t="e">
        <f>VLOOKUP(G47,'Drop downs'!A:B,2,FALSE)</f>
        <v>#N/A</v>
      </c>
      <c r="I47" t="e">
        <f t="shared" si="4"/>
        <v>#N/A</v>
      </c>
      <c r="K47" t="e">
        <f>VLOOKUP(J47,'Drop downs'!A:B,2,FALSE)</f>
        <v>#N/A</v>
      </c>
      <c r="L47" t="e">
        <f t="shared" si="6"/>
        <v>#N/A</v>
      </c>
    </row>
    <row r="48" spans="2:12" x14ac:dyDescent="0.25">
      <c r="B48" t="s">
        <v>626</v>
      </c>
      <c r="E48" t="e">
        <f>VLOOKUP(D48,'Drop downs'!A:B,2,FALSE)</f>
        <v>#N/A</v>
      </c>
      <c r="F48" t="e">
        <f t="shared" si="5"/>
        <v>#N/A</v>
      </c>
      <c r="H48" t="e">
        <f>VLOOKUP(G48,'Drop downs'!A:B,2,FALSE)</f>
        <v>#N/A</v>
      </c>
      <c r="I48" t="e">
        <f t="shared" si="4"/>
        <v>#N/A</v>
      </c>
      <c r="K48" t="e">
        <f>VLOOKUP(J48,'Drop downs'!A:B,2,FALSE)</f>
        <v>#N/A</v>
      </c>
      <c r="L48" t="e">
        <f t="shared" si="6"/>
        <v>#N/A</v>
      </c>
    </row>
    <row r="49" spans="2:12" x14ac:dyDescent="0.25">
      <c r="B49" t="s">
        <v>627</v>
      </c>
      <c r="E49" t="e">
        <f>VLOOKUP(D49,'Drop downs'!A:B,2,FALSE)</f>
        <v>#N/A</v>
      </c>
      <c r="F49" t="e">
        <f t="shared" si="5"/>
        <v>#N/A</v>
      </c>
      <c r="H49" t="e">
        <f>VLOOKUP(G49,'Drop downs'!A:B,2,FALSE)</f>
        <v>#N/A</v>
      </c>
      <c r="I49" t="e">
        <f t="shared" si="4"/>
        <v>#N/A</v>
      </c>
      <c r="K49" t="e">
        <f>VLOOKUP(J49,'Drop downs'!A:B,2,FALSE)</f>
        <v>#N/A</v>
      </c>
      <c r="L49" t="e">
        <f t="shared" si="6"/>
        <v>#N/A</v>
      </c>
    </row>
    <row r="50" spans="2:12" x14ac:dyDescent="0.25">
      <c r="B50" t="s">
        <v>628</v>
      </c>
      <c r="E50" t="e">
        <f>VLOOKUP(D50,'Drop downs'!A:B,2,FALSE)</f>
        <v>#N/A</v>
      </c>
      <c r="F50" t="e">
        <f t="shared" si="5"/>
        <v>#N/A</v>
      </c>
      <c r="H50" t="e">
        <f>VLOOKUP(G50,'Drop downs'!A:B,2,FALSE)</f>
        <v>#N/A</v>
      </c>
      <c r="I50" t="e">
        <f t="shared" si="4"/>
        <v>#N/A</v>
      </c>
      <c r="K50" t="e">
        <f>VLOOKUP(J50,'Drop downs'!A:B,2,FALSE)</f>
        <v>#N/A</v>
      </c>
      <c r="L50" t="e">
        <f t="shared" si="6"/>
        <v>#N/A</v>
      </c>
    </row>
    <row r="51" spans="2:12" x14ac:dyDescent="0.25">
      <c r="B51" t="s">
        <v>629</v>
      </c>
      <c r="E51" t="e">
        <f>VLOOKUP(D51,'Drop downs'!A:B,2,FALSE)</f>
        <v>#N/A</v>
      </c>
      <c r="F51" t="e">
        <f t="shared" si="5"/>
        <v>#N/A</v>
      </c>
      <c r="H51" t="e">
        <f>VLOOKUP(G51,'Drop downs'!A:B,2,FALSE)</f>
        <v>#N/A</v>
      </c>
      <c r="I51" t="e">
        <f t="shared" si="4"/>
        <v>#N/A</v>
      </c>
      <c r="K51" t="e">
        <f>VLOOKUP(J51,'Drop downs'!A:B,2,FALSE)</f>
        <v>#N/A</v>
      </c>
      <c r="L51" t="e">
        <f t="shared" si="6"/>
        <v>#N/A</v>
      </c>
    </row>
    <row r="52" spans="2:12" x14ac:dyDescent="0.25">
      <c r="B52" t="s">
        <v>630</v>
      </c>
      <c r="E52" t="e">
        <f>VLOOKUP(D52,'Drop downs'!A:B,2,FALSE)</f>
        <v>#N/A</v>
      </c>
      <c r="F52" t="e">
        <f t="shared" si="5"/>
        <v>#N/A</v>
      </c>
      <c r="H52" t="e">
        <f>VLOOKUP(G52,'Drop downs'!A:B,2,FALSE)</f>
        <v>#N/A</v>
      </c>
      <c r="I52" t="e">
        <f t="shared" si="4"/>
        <v>#N/A</v>
      </c>
      <c r="K52" t="e">
        <f>VLOOKUP(J52,'Drop downs'!A:B,2,FALSE)</f>
        <v>#N/A</v>
      </c>
      <c r="L52" t="e">
        <f t="shared" si="6"/>
        <v>#N/A</v>
      </c>
    </row>
    <row r="53" spans="2:12" x14ac:dyDescent="0.25">
      <c r="B53" t="s">
        <v>631</v>
      </c>
      <c r="E53" t="e">
        <f>VLOOKUP(D53,'Drop downs'!A:B,2,FALSE)</f>
        <v>#N/A</v>
      </c>
      <c r="F53" t="e">
        <f t="shared" si="5"/>
        <v>#N/A</v>
      </c>
      <c r="H53" t="e">
        <f>VLOOKUP(G53,'Drop downs'!A:B,2,FALSE)</f>
        <v>#N/A</v>
      </c>
      <c r="I53" t="e">
        <f t="shared" si="4"/>
        <v>#N/A</v>
      </c>
      <c r="K53" t="e">
        <f>VLOOKUP(J53,'Drop downs'!A:B,2,FALSE)</f>
        <v>#N/A</v>
      </c>
      <c r="L53" t="e">
        <f t="shared" si="6"/>
        <v>#N/A</v>
      </c>
    </row>
    <row r="54" spans="2:12" x14ac:dyDescent="0.25">
      <c r="B54" t="s">
        <v>632</v>
      </c>
      <c r="E54" t="e">
        <f>VLOOKUP(D54,'Drop downs'!A:B,2,FALSE)</f>
        <v>#N/A</v>
      </c>
      <c r="F54" t="e">
        <f t="shared" si="5"/>
        <v>#N/A</v>
      </c>
      <c r="H54" t="e">
        <f>VLOOKUP(G54,'Drop downs'!A:B,2,FALSE)</f>
        <v>#N/A</v>
      </c>
      <c r="I54" t="e">
        <f t="shared" si="4"/>
        <v>#N/A</v>
      </c>
      <c r="K54" t="e">
        <f>VLOOKUP(J54,'Drop downs'!A:B,2,FALSE)</f>
        <v>#N/A</v>
      </c>
      <c r="L54" t="e">
        <f t="shared" si="6"/>
        <v>#N/A</v>
      </c>
    </row>
    <row r="55" spans="2:12" x14ac:dyDescent="0.25">
      <c r="B55" t="s">
        <v>633</v>
      </c>
      <c r="E55" t="e">
        <f>VLOOKUP(D55,'Drop downs'!A:B,2,FALSE)</f>
        <v>#N/A</v>
      </c>
      <c r="F55" t="e">
        <f t="shared" si="5"/>
        <v>#N/A</v>
      </c>
      <c r="H55" t="e">
        <f>VLOOKUP(G55,'Drop downs'!A:B,2,FALSE)</f>
        <v>#N/A</v>
      </c>
      <c r="I55" t="e">
        <f t="shared" ref="I55:I110" si="7">C55*H55</f>
        <v>#N/A</v>
      </c>
      <c r="K55" t="e">
        <f>VLOOKUP(J55,'Drop downs'!A:B,2,FALSE)</f>
        <v>#N/A</v>
      </c>
      <c r="L55" t="e">
        <f t="shared" si="6"/>
        <v>#N/A</v>
      </c>
    </row>
    <row r="56" spans="2:12" x14ac:dyDescent="0.25">
      <c r="B56" t="s">
        <v>634</v>
      </c>
      <c r="E56" t="e">
        <f>VLOOKUP(D56,'Drop downs'!A:B,2,FALSE)</f>
        <v>#N/A</v>
      </c>
      <c r="F56" t="e">
        <f t="shared" si="5"/>
        <v>#N/A</v>
      </c>
      <c r="H56" t="e">
        <f>VLOOKUP(G56,'Drop downs'!A:B,2,FALSE)</f>
        <v>#N/A</v>
      </c>
      <c r="I56" t="e">
        <f t="shared" si="7"/>
        <v>#N/A</v>
      </c>
      <c r="K56" t="e">
        <f>VLOOKUP(J56,'Drop downs'!A:B,2,FALSE)</f>
        <v>#N/A</v>
      </c>
      <c r="L56" t="e">
        <f t="shared" si="6"/>
        <v>#N/A</v>
      </c>
    </row>
    <row r="57" spans="2:12" x14ac:dyDescent="0.25">
      <c r="B57" t="s">
        <v>635</v>
      </c>
      <c r="E57" t="e">
        <f>VLOOKUP(D57,'Drop downs'!A:B,2,FALSE)</f>
        <v>#N/A</v>
      </c>
      <c r="F57" t="e">
        <f t="shared" si="5"/>
        <v>#N/A</v>
      </c>
      <c r="H57" t="e">
        <f>VLOOKUP(G57,'Drop downs'!A:B,2,FALSE)</f>
        <v>#N/A</v>
      </c>
      <c r="I57" t="e">
        <f t="shared" si="7"/>
        <v>#N/A</v>
      </c>
      <c r="K57" t="e">
        <f>VLOOKUP(J57,'Drop downs'!A:B,2,FALSE)</f>
        <v>#N/A</v>
      </c>
      <c r="L57" t="e">
        <f t="shared" si="6"/>
        <v>#N/A</v>
      </c>
    </row>
    <row r="58" spans="2:12" x14ac:dyDescent="0.25">
      <c r="B58" t="s">
        <v>636</v>
      </c>
      <c r="E58" t="e">
        <f>VLOOKUP(D58,'Drop downs'!A:B,2,FALSE)</f>
        <v>#N/A</v>
      </c>
      <c r="F58" t="e">
        <f t="shared" ref="F58:F110" si="8">C58*E58</f>
        <v>#N/A</v>
      </c>
      <c r="H58" t="e">
        <f>VLOOKUP(G58,'Drop downs'!A:B,2,FALSE)</f>
        <v>#N/A</v>
      </c>
      <c r="I58" t="e">
        <f t="shared" si="7"/>
        <v>#N/A</v>
      </c>
      <c r="K58" t="e">
        <f>VLOOKUP(J58,'Drop downs'!A:B,2,FALSE)</f>
        <v>#N/A</v>
      </c>
      <c r="L58" t="e">
        <f t="shared" ref="L58:L110" si="9">C58*K58</f>
        <v>#N/A</v>
      </c>
    </row>
    <row r="59" spans="2:12" x14ac:dyDescent="0.25">
      <c r="B59" t="s">
        <v>637</v>
      </c>
      <c r="E59" t="e">
        <f>VLOOKUP(D59,'Drop downs'!A:B,2,FALSE)</f>
        <v>#N/A</v>
      </c>
      <c r="F59" t="e">
        <f t="shared" si="8"/>
        <v>#N/A</v>
      </c>
      <c r="H59" t="e">
        <f>VLOOKUP(G59,'Drop downs'!A:B,2,FALSE)</f>
        <v>#N/A</v>
      </c>
      <c r="I59" t="e">
        <f t="shared" si="7"/>
        <v>#N/A</v>
      </c>
      <c r="K59" t="e">
        <f>VLOOKUP(J59,'Drop downs'!A:B,2,FALSE)</f>
        <v>#N/A</v>
      </c>
      <c r="L59" t="e">
        <f t="shared" si="9"/>
        <v>#N/A</v>
      </c>
    </row>
    <row r="60" spans="2:12" x14ac:dyDescent="0.25">
      <c r="B60" t="s">
        <v>638</v>
      </c>
      <c r="E60" t="e">
        <f>VLOOKUP(D60,'Drop downs'!A:B,2,FALSE)</f>
        <v>#N/A</v>
      </c>
      <c r="F60" t="e">
        <f t="shared" si="8"/>
        <v>#N/A</v>
      </c>
      <c r="H60" t="e">
        <f>VLOOKUP(G60,'Drop downs'!A:B,2,FALSE)</f>
        <v>#N/A</v>
      </c>
      <c r="I60" t="e">
        <f t="shared" si="7"/>
        <v>#N/A</v>
      </c>
      <c r="K60" t="e">
        <f>VLOOKUP(J60,'Drop downs'!A:B,2,FALSE)</f>
        <v>#N/A</v>
      </c>
      <c r="L60" t="e">
        <f t="shared" si="9"/>
        <v>#N/A</v>
      </c>
    </row>
    <row r="61" spans="2:12" x14ac:dyDescent="0.25">
      <c r="B61" t="s">
        <v>639</v>
      </c>
      <c r="E61" t="e">
        <f>VLOOKUP(D61,'Drop downs'!A:B,2,FALSE)</f>
        <v>#N/A</v>
      </c>
      <c r="F61" t="e">
        <f t="shared" si="8"/>
        <v>#N/A</v>
      </c>
      <c r="H61" t="e">
        <f>VLOOKUP(G61,'Drop downs'!A:B,2,FALSE)</f>
        <v>#N/A</v>
      </c>
      <c r="I61" t="e">
        <f t="shared" si="7"/>
        <v>#N/A</v>
      </c>
      <c r="K61" t="e">
        <f>VLOOKUP(J61,'Drop downs'!A:B,2,FALSE)</f>
        <v>#N/A</v>
      </c>
      <c r="L61" t="e">
        <f t="shared" si="9"/>
        <v>#N/A</v>
      </c>
    </row>
    <row r="62" spans="2:12" x14ac:dyDescent="0.25">
      <c r="B62" t="s">
        <v>640</v>
      </c>
      <c r="E62" t="e">
        <f>VLOOKUP(D62,'Drop downs'!A:B,2,FALSE)</f>
        <v>#N/A</v>
      </c>
      <c r="F62" t="e">
        <f t="shared" si="8"/>
        <v>#N/A</v>
      </c>
      <c r="H62" t="e">
        <f>VLOOKUP(G62,'Drop downs'!A:B,2,FALSE)</f>
        <v>#N/A</v>
      </c>
      <c r="I62" t="e">
        <f t="shared" si="7"/>
        <v>#N/A</v>
      </c>
      <c r="K62" t="e">
        <f>VLOOKUP(J62,'Drop downs'!A:B,2,FALSE)</f>
        <v>#N/A</v>
      </c>
      <c r="L62" t="e">
        <f t="shared" si="9"/>
        <v>#N/A</v>
      </c>
    </row>
    <row r="63" spans="2:12" x14ac:dyDescent="0.25">
      <c r="B63" t="s">
        <v>641</v>
      </c>
      <c r="E63" t="e">
        <f>VLOOKUP(D63,'Drop downs'!A:B,2,FALSE)</f>
        <v>#N/A</v>
      </c>
      <c r="F63" t="e">
        <f t="shared" si="8"/>
        <v>#N/A</v>
      </c>
      <c r="H63" t="e">
        <f>VLOOKUP(G63,'Drop downs'!A:B,2,FALSE)</f>
        <v>#N/A</v>
      </c>
      <c r="I63" t="e">
        <f t="shared" si="7"/>
        <v>#N/A</v>
      </c>
      <c r="K63" t="e">
        <f>VLOOKUP(J63,'Drop downs'!A:B,2,FALSE)</f>
        <v>#N/A</v>
      </c>
      <c r="L63" t="e">
        <f t="shared" si="9"/>
        <v>#N/A</v>
      </c>
    </row>
    <row r="64" spans="2:12" x14ac:dyDescent="0.25">
      <c r="B64" t="s">
        <v>642</v>
      </c>
      <c r="E64" t="e">
        <f>VLOOKUP(D64,'Drop downs'!A:B,2,FALSE)</f>
        <v>#N/A</v>
      </c>
      <c r="F64" t="e">
        <f t="shared" si="8"/>
        <v>#N/A</v>
      </c>
      <c r="H64" t="e">
        <f>VLOOKUP(G64,'Drop downs'!A:B,2,FALSE)</f>
        <v>#N/A</v>
      </c>
      <c r="I64" t="e">
        <f t="shared" si="7"/>
        <v>#N/A</v>
      </c>
      <c r="K64" t="e">
        <f>VLOOKUP(J64,'Drop downs'!A:B,2,FALSE)</f>
        <v>#N/A</v>
      </c>
      <c r="L64" t="e">
        <f t="shared" si="9"/>
        <v>#N/A</v>
      </c>
    </row>
    <row r="65" spans="2:12" x14ac:dyDescent="0.25">
      <c r="B65" t="s">
        <v>643</v>
      </c>
      <c r="E65" t="e">
        <f>VLOOKUP(D65,'Drop downs'!A:B,2,FALSE)</f>
        <v>#N/A</v>
      </c>
      <c r="F65" t="e">
        <f t="shared" si="8"/>
        <v>#N/A</v>
      </c>
      <c r="H65" t="e">
        <f>VLOOKUP(G65,'Drop downs'!A:B,2,FALSE)</f>
        <v>#N/A</v>
      </c>
      <c r="I65" t="e">
        <f t="shared" si="7"/>
        <v>#N/A</v>
      </c>
      <c r="K65" t="e">
        <f>VLOOKUP(J65,'Drop downs'!A:B,2,FALSE)</f>
        <v>#N/A</v>
      </c>
      <c r="L65" t="e">
        <f t="shared" si="9"/>
        <v>#N/A</v>
      </c>
    </row>
    <row r="66" spans="2:12" x14ac:dyDescent="0.25">
      <c r="B66" t="s">
        <v>644</v>
      </c>
      <c r="E66" t="e">
        <f>VLOOKUP(D66,'Drop downs'!A:B,2,FALSE)</f>
        <v>#N/A</v>
      </c>
      <c r="F66" t="e">
        <f t="shared" si="8"/>
        <v>#N/A</v>
      </c>
      <c r="H66" t="e">
        <f>VLOOKUP(G66,'Drop downs'!A:B,2,FALSE)</f>
        <v>#N/A</v>
      </c>
      <c r="I66" t="e">
        <f t="shared" si="7"/>
        <v>#N/A</v>
      </c>
      <c r="K66" t="e">
        <f>VLOOKUP(J66,'Drop downs'!A:B,2,FALSE)</f>
        <v>#N/A</v>
      </c>
      <c r="L66" t="e">
        <f t="shared" si="9"/>
        <v>#N/A</v>
      </c>
    </row>
    <row r="67" spans="2:12" x14ac:dyDescent="0.25">
      <c r="B67" t="s">
        <v>645</v>
      </c>
      <c r="E67" t="e">
        <f>VLOOKUP(D67,'Drop downs'!A:B,2,FALSE)</f>
        <v>#N/A</v>
      </c>
      <c r="F67" t="e">
        <f t="shared" si="8"/>
        <v>#N/A</v>
      </c>
      <c r="H67" t="e">
        <f>VLOOKUP(G67,'Drop downs'!A:B,2,FALSE)</f>
        <v>#N/A</v>
      </c>
      <c r="I67" t="e">
        <f t="shared" si="7"/>
        <v>#N/A</v>
      </c>
      <c r="K67" t="e">
        <f>VLOOKUP(J67,'Drop downs'!A:B,2,FALSE)</f>
        <v>#N/A</v>
      </c>
      <c r="L67" t="e">
        <f t="shared" si="9"/>
        <v>#N/A</v>
      </c>
    </row>
    <row r="68" spans="2:12" x14ac:dyDescent="0.25">
      <c r="B68" t="s">
        <v>646</v>
      </c>
      <c r="E68" t="e">
        <f>VLOOKUP(D68,'Drop downs'!A:B,2,FALSE)</f>
        <v>#N/A</v>
      </c>
      <c r="F68" t="e">
        <f t="shared" si="8"/>
        <v>#N/A</v>
      </c>
      <c r="H68" t="e">
        <f>VLOOKUP(G68,'Drop downs'!A:B,2,FALSE)</f>
        <v>#N/A</v>
      </c>
      <c r="I68" t="e">
        <f t="shared" si="7"/>
        <v>#N/A</v>
      </c>
      <c r="K68" t="e">
        <f>VLOOKUP(J68,'Drop downs'!A:B,2,FALSE)</f>
        <v>#N/A</v>
      </c>
      <c r="L68" t="e">
        <f t="shared" si="9"/>
        <v>#N/A</v>
      </c>
    </row>
    <row r="69" spans="2:12" x14ac:dyDescent="0.25">
      <c r="B69" t="s">
        <v>647</v>
      </c>
      <c r="E69" t="e">
        <f>VLOOKUP(D69,'Drop downs'!A:B,2,FALSE)</f>
        <v>#N/A</v>
      </c>
      <c r="F69" t="e">
        <f t="shared" si="8"/>
        <v>#N/A</v>
      </c>
      <c r="H69" t="e">
        <f>VLOOKUP(G69,'Drop downs'!A:B,2,FALSE)</f>
        <v>#N/A</v>
      </c>
      <c r="I69" t="e">
        <f t="shared" si="7"/>
        <v>#N/A</v>
      </c>
      <c r="K69" t="e">
        <f>VLOOKUP(J69,'Drop downs'!A:B,2,FALSE)</f>
        <v>#N/A</v>
      </c>
      <c r="L69" t="e">
        <f t="shared" si="9"/>
        <v>#N/A</v>
      </c>
    </row>
    <row r="70" spans="2:12" x14ac:dyDescent="0.25">
      <c r="B70" t="s">
        <v>648</v>
      </c>
      <c r="E70" t="e">
        <f>VLOOKUP(D70,'Drop downs'!A:B,2,FALSE)</f>
        <v>#N/A</v>
      </c>
      <c r="F70" t="e">
        <f t="shared" si="8"/>
        <v>#N/A</v>
      </c>
      <c r="H70" t="e">
        <f>VLOOKUP(G70,'Drop downs'!A:B,2,FALSE)</f>
        <v>#N/A</v>
      </c>
      <c r="I70" t="e">
        <f t="shared" si="7"/>
        <v>#N/A</v>
      </c>
      <c r="K70" t="e">
        <f>VLOOKUP(J70,'Drop downs'!A:B,2,FALSE)</f>
        <v>#N/A</v>
      </c>
      <c r="L70" t="e">
        <f t="shared" si="9"/>
        <v>#N/A</v>
      </c>
    </row>
    <row r="71" spans="2:12" x14ac:dyDescent="0.25">
      <c r="B71" t="s">
        <v>649</v>
      </c>
      <c r="E71" t="e">
        <f>VLOOKUP(D71,'Drop downs'!A:B,2,FALSE)</f>
        <v>#N/A</v>
      </c>
      <c r="F71" t="e">
        <f t="shared" si="8"/>
        <v>#N/A</v>
      </c>
      <c r="H71" t="e">
        <f>VLOOKUP(G71,'Drop downs'!A:B,2,FALSE)</f>
        <v>#N/A</v>
      </c>
      <c r="I71" t="e">
        <f t="shared" si="7"/>
        <v>#N/A</v>
      </c>
      <c r="K71" t="e">
        <f>VLOOKUP(J71,'Drop downs'!A:B,2,FALSE)</f>
        <v>#N/A</v>
      </c>
      <c r="L71" t="e">
        <f t="shared" si="9"/>
        <v>#N/A</v>
      </c>
    </row>
    <row r="72" spans="2:12" x14ac:dyDescent="0.25">
      <c r="B72" t="s">
        <v>650</v>
      </c>
      <c r="E72" t="e">
        <f>VLOOKUP(D72,'Drop downs'!A:B,2,FALSE)</f>
        <v>#N/A</v>
      </c>
      <c r="F72" t="e">
        <f t="shared" si="8"/>
        <v>#N/A</v>
      </c>
      <c r="H72" t="e">
        <f>VLOOKUP(G72,'Drop downs'!A:B,2,FALSE)</f>
        <v>#N/A</v>
      </c>
      <c r="I72" t="e">
        <f t="shared" si="7"/>
        <v>#N/A</v>
      </c>
      <c r="K72" t="e">
        <f>VLOOKUP(J72,'Drop downs'!A:B,2,FALSE)</f>
        <v>#N/A</v>
      </c>
      <c r="L72" t="e">
        <f t="shared" si="9"/>
        <v>#N/A</v>
      </c>
    </row>
    <row r="73" spans="2:12" x14ac:dyDescent="0.25">
      <c r="B73" t="s">
        <v>651</v>
      </c>
      <c r="E73" t="e">
        <f>VLOOKUP(D73,'Drop downs'!A:B,2,FALSE)</f>
        <v>#N/A</v>
      </c>
      <c r="F73" t="e">
        <f t="shared" si="8"/>
        <v>#N/A</v>
      </c>
      <c r="H73" t="e">
        <f>VLOOKUP(G73,'Drop downs'!A:B,2,FALSE)</f>
        <v>#N/A</v>
      </c>
      <c r="I73" t="e">
        <f t="shared" si="7"/>
        <v>#N/A</v>
      </c>
      <c r="K73" t="e">
        <f>VLOOKUP(J73,'Drop downs'!A:B,2,FALSE)</f>
        <v>#N/A</v>
      </c>
      <c r="L73" t="e">
        <f t="shared" si="9"/>
        <v>#N/A</v>
      </c>
    </row>
    <row r="74" spans="2:12" x14ac:dyDescent="0.25">
      <c r="B74" t="s">
        <v>652</v>
      </c>
      <c r="E74" t="e">
        <f>VLOOKUP(D74,'Drop downs'!A:B,2,FALSE)</f>
        <v>#N/A</v>
      </c>
      <c r="F74" t="e">
        <f t="shared" si="8"/>
        <v>#N/A</v>
      </c>
      <c r="H74" t="e">
        <f>VLOOKUP(G74,'Drop downs'!A:B,2,FALSE)</f>
        <v>#N/A</v>
      </c>
      <c r="I74" t="e">
        <f t="shared" si="7"/>
        <v>#N/A</v>
      </c>
      <c r="K74" t="e">
        <f>VLOOKUP(J74,'Drop downs'!A:B,2,FALSE)</f>
        <v>#N/A</v>
      </c>
      <c r="L74" t="e">
        <f t="shared" si="9"/>
        <v>#N/A</v>
      </c>
    </row>
    <row r="75" spans="2:12" x14ac:dyDescent="0.25">
      <c r="B75" t="s">
        <v>653</v>
      </c>
      <c r="E75" t="e">
        <f>VLOOKUP(D75,'Drop downs'!A:B,2,FALSE)</f>
        <v>#N/A</v>
      </c>
      <c r="F75" t="e">
        <f t="shared" si="8"/>
        <v>#N/A</v>
      </c>
      <c r="H75" t="e">
        <f>VLOOKUP(G75,'Drop downs'!A:B,2,FALSE)</f>
        <v>#N/A</v>
      </c>
      <c r="I75" t="e">
        <f t="shared" si="7"/>
        <v>#N/A</v>
      </c>
      <c r="K75" t="e">
        <f>VLOOKUP(J75,'Drop downs'!A:B,2,FALSE)</f>
        <v>#N/A</v>
      </c>
      <c r="L75" t="e">
        <f t="shared" si="9"/>
        <v>#N/A</v>
      </c>
    </row>
    <row r="76" spans="2:12" x14ac:dyDescent="0.25">
      <c r="B76" t="s">
        <v>654</v>
      </c>
      <c r="E76" t="e">
        <f>VLOOKUP(D76,'Drop downs'!A:B,2,FALSE)</f>
        <v>#N/A</v>
      </c>
      <c r="F76" t="e">
        <f t="shared" si="8"/>
        <v>#N/A</v>
      </c>
      <c r="H76" t="e">
        <f>VLOOKUP(G76,'Drop downs'!A:B,2,FALSE)</f>
        <v>#N/A</v>
      </c>
      <c r="I76" t="e">
        <f t="shared" si="7"/>
        <v>#N/A</v>
      </c>
      <c r="K76" t="e">
        <f>VLOOKUP(J76,'Drop downs'!A:B,2,FALSE)</f>
        <v>#N/A</v>
      </c>
      <c r="L76" t="e">
        <f t="shared" si="9"/>
        <v>#N/A</v>
      </c>
    </row>
    <row r="77" spans="2:12" x14ac:dyDescent="0.25">
      <c r="B77" t="s">
        <v>655</v>
      </c>
      <c r="E77" t="e">
        <f>VLOOKUP(D77,'Drop downs'!A:B,2,FALSE)</f>
        <v>#N/A</v>
      </c>
      <c r="F77" t="e">
        <f t="shared" si="8"/>
        <v>#N/A</v>
      </c>
      <c r="H77" t="e">
        <f>VLOOKUP(G77,'Drop downs'!A:B,2,FALSE)</f>
        <v>#N/A</v>
      </c>
      <c r="I77" t="e">
        <f t="shared" si="7"/>
        <v>#N/A</v>
      </c>
      <c r="K77" t="e">
        <f>VLOOKUP(J77,'Drop downs'!A:B,2,FALSE)</f>
        <v>#N/A</v>
      </c>
      <c r="L77" t="e">
        <f t="shared" si="9"/>
        <v>#N/A</v>
      </c>
    </row>
    <row r="78" spans="2:12" x14ac:dyDescent="0.25">
      <c r="B78" t="s">
        <v>656</v>
      </c>
      <c r="E78" t="e">
        <f>VLOOKUP(D78,'Drop downs'!A:B,2,FALSE)</f>
        <v>#N/A</v>
      </c>
      <c r="F78" t="e">
        <f t="shared" si="8"/>
        <v>#N/A</v>
      </c>
      <c r="H78" t="e">
        <f>VLOOKUP(G78,'Drop downs'!A:B,2,FALSE)</f>
        <v>#N/A</v>
      </c>
      <c r="I78" t="e">
        <f t="shared" si="7"/>
        <v>#N/A</v>
      </c>
      <c r="K78" t="e">
        <f>VLOOKUP(J78,'Drop downs'!A:B,2,FALSE)</f>
        <v>#N/A</v>
      </c>
      <c r="L78" t="e">
        <f t="shared" si="9"/>
        <v>#N/A</v>
      </c>
    </row>
    <row r="79" spans="2:12" x14ac:dyDescent="0.25">
      <c r="B79" t="s">
        <v>657</v>
      </c>
      <c r="E79" t="e">
        <f>VLOOKUP(D79,'Drop downs'!A:B,2,FALSE)</f>
        <v>#N/A</v>
      </c>
      <c r="F79" t="e">
        <f t="shared" si="8"/>
        <v>#N/A</v>
      </c>
      <c r="H79" t="e">
        <f>VLOOKUP(G79,'Drop downs'!A:B,2,FALSE)</f>
        <v>#N/A</v>
      </c>
      <c r="I79" t="e">
        <f t="shared" si="7"/>
        <v>#N/A</v>
      </c>
      <c r="K79" t="e">
        <f>VLOOKUP(J79,'Drop downs'!A:B,2,FALSE)</f>
        <v>#N/A</v>
      </c>
      <c r="L79" t="e">
        <f t="shared" si="9"/>
        <v>#N/A</v>
      </c>
    </row>
    <row r="80" spans="2:12" x14ac:dyDescent="0.25">
      <c r="B80" t="s">
        <v>658</v>
      </c>
      <c r="E80" t="e">
        <f>VLOOKUP(D80,'Drop downs'!A:B,2,FALSE)</f>
        <v>#N/A</v>
      </c>
      <c r="F80" t="e">
        <f t="shared" si="8"/>
        <v>#N/A</v>
      </c>
      <c r="H80" t="e">
        <f>VLOOKUP(G80,'Drop downs'!A:B,2,FALSE)</f>
        <v>#N/A</v>
      </c>
      <c r="I80" t="e">
        <f t="shared" si="7"/>
        <v>#N/A</v>
      </c>
      <c r="K80" t="e">
        <f>VLOOKUP(J80,'Drop downs'!A:B,2,FALSE)</f>
        <v>#N/A</v>
      </c>
      <c r="L80" t="e">
        <f t="shared" si="9"/>
        <v>#N/A</v>
      </c>
    </row>
    <row r="81" spans="2:12" x14ac:dyDescent="0.25">
      <c r="B81" t="s">
        <v>659</v>
      </c>
      <c r="E81" t="e">
        <f>VLOOKUP(D81,'Drop downs'!A:B,2,FALSE)</f>
        <v>#N/A</v>
      </c>
      <c r="F81" t="e">
        <f t="shared" si="8"/>
        <v>#N/A</v>
      </c>
      <c r="H81" t="e">
        <f>VLOOKUP(G81,'Drop downs'!A:B,2,FALSE)</f>
        <v>#N/A</v>
      </c>
      <c r="I81" t="e">
        <f t="shared" si="7"/>
        <v>#N/A</v>
      </c>
      <c r="K81" t="e">
        <f>VLOOKUP(J81,'Drop downs'!A:B,2,FALSE)</f>
        <v>#N/A</v>
      </c>
      <c r="L81" t="e">
        <f t="shared" si="9"/>
        <v>#N/A</v>
      </c>
    </row>
    <row r="82" spans="2:12" x14ac:dyDescent="0.25">
      <c r="B82" t="s">
        <v>660</v>
      </c>
      <c r="E82" t="e">
        <f>VLOOKUP(D82,'Drop downs'!A:B,2,FALSE)</f>
        <v>#N/A</v>
      </c>
      <c r="F82" t="e">
        <f t="shared" si="8"/>
        <v>#N/A</v>
      </c>
      <c r="H82" t="e">
        <f>VLOOKUP(G82,'Drop downs'!A:B,2,FALSE)</f>
        <v>#N/A</v>
      </c>
      <c r="I82" t="e">
        <f t="shared" si="7"/>
        <v>#N/A</v>
      </c>
      <c r="K82" t="e">
        <f>VLOOKUP(J82,'Drop downs'!A:B,2,FALSE)</f>
        <v>#N/A</v>
      </c>
      <c r="L82" t="e">
        <f t="shared" si="9"/>
        <v>#N/A</v>
      </c>
    </row>
    <row r="83" spans="2:12" x14ac:dyDescent="0.25">
      <c r="B83" t="s">
        <v>661</v>
      </c>
      <c r="E83" t="e">
        <f>VLOOKUP(D83,'Drop downs'!A:B,2,FALSE)</f>
        <v>#N/A</v>
      </c>
      <c r="F83" t="e">
        <f t="shared" si="8"/>
        <v>#N/A</v>
      </c>
      <c r="H83" t="e">
        <f>VLOOKUP(G83,'Drop downs'!A:B,2,FALSE)</f>
        <v>#N/A</v>
      </c>
      <c r="I83" t="e">
        <f t="shared" si="7"/>
        <v>#N/A</v>
      </c>
      <c r="K83" t="e">
        <f>VLOOKUP(J83,'Drop downs'!A:B,2,FALSE)</f>
        <v>#N/A</v>
      </c>
      <c r="L83" t="e">
        <f t="shared" si="9"/>
        <v>#N/A</v>
      </c>
    </row>
    <row r="84" spans="2:12" x14ac:dyDescent="0.25">
      <c r="B84" t="s">
        <v>662</v>
      </c>
      <c r="E84" t="e">
        <f>VLOOKUP(D84,'Drop downs'!A:B,2,FALSE)</f>
        <v>#N/A</v>
      </c>
      <c r="F84" t="e">
        <f t="shared" si="8"/>
        <v>#N/A</v>
      </c>
      <c r="H84" t="e">
        <f>VLOOKUP(G84,'Drop downs'!A:B,2,FALSE)</f>
        <v>#N/A</v>
      </c>
      <c r="I84" t="e">
        <f t="shared" si="7"/>
        <v>#N/A</v>
      </c>
      <c r="K84" t="e">
        <f>VLOOKUP(J84,'Drop downs'!A:B,2,FALSE)</f>
        <v>#N/A</v>
      </c>
      <c r="L84" t="e">
        <f t="shared" si="9"/>
        <v>#N/A</v>
      </c>
    </row>
    <row r="85" spans="2:12" x14ac:dyDescent="0.25">
      <c r="B85" t="s">
        <v>663</v>
      </c>
      <c r="E85" t="e">
        <f>VLOOKUP(D85,'Drop downs'!A:B,2,FALSE)</f>
        <v>#N/A</v>
      </c>
      <c r="F85" t="e">
        <f t="shared" si="8"/>
        <v>#N/A</v>
      </c>
      <c r="H85" t="e">
        <f>VLOOKUP(G85,'Drop downs'!A:B,2,FALSE)</f>
        <v>#N/A</v>
      </c>
      <c r="I85" t="e">
        <f t="shared" si="7"/>
        <v>#N/A</v>
      </c>
      <c r="K85" t="e">
        <f>VLOOKUP(J85,'Drop downs'!A:B,2,FALSE)</f>
        <v>#N/A</v>
      </c>
      <c r="L85" t="e">
        <f t="shared" si="9"/>
        <v>#N/A</v>
      </c>
    </row>
    <row r="86" spans="2:12" x14ac:dyDescent="0.25">
      <c r="B86" t="s">
        <v>664</v>
      </c>
      <c r="E86" t="e">
        <f>VLOOKUP(D86,'Drop downs'!A:B,2,FALSE)</f>
        <v>#N/A</v>
      </c>
      <c r="F86" t="e">
        <f t="shared" si="8"/>
        <v>#N/A</v>
      </c>
      <c r="H86" t="e">
        <f>VLOOKUP(G86,'Drop downs'!A:B,2,FALSE)</f>
        <v>#N/A</v>
      </c>
      <c r="I86" t="e">
        <f t="shared" si="7"/>
        <v>#N/A</v>
      </c>
      <c r="K86" t="e">
        <f>VLOOKUP(J86,'Drop downs'!A:B,2,FALSE)</f>
        <v>#N/A</v>
      </c>
      <c r="L86" t="e">
        <f t="shared" si="9"/>
        <v>#N/A</v>
      </c>
    </row>
    <row r="87" spans="2:12" x14ac:dyDescent="0.25">
      <c r="B87" t="s">
        <v>665</v>
      </c>
      <c r="E87" t="e">
        <f>VLOOKUP(D87,'Drop downs'!A:B,2,FALSE)</f>
        <v>#N/A</v>
      </c>
      <c r="F87" t="e">
        <f t="shared" si="8"/>
        <v>#N/A</v>
      </c>
      <c r="H87" t="e">
        <f>VLOOKUP(G87,'Drop downs'!A:B,2,FALSE)</f>
        <v>#N/A</v>
      </c>
      <c r="I87" t="e">
        <f t="shared" si="7"/>
        <v>#N/A</v>
      </c>
      <c r="K87" t="e">
        <f>VLOOKUP(J87,'Drop downs'!A:B,2,FALSE)</f>
        <v>#N/A</v>
      </c>
      <c r="L87" t="e">
        <f t="shared" si="9"/>
        <v>#N/A</v>
      </c>
    </row>
    <row r="88" spans="2:12" x14ac:dyDescent="0.25">
      <c r="B88" t="s">
        <v>666</v>
      </c>
      <c r="E88" t="e">
        <f>VLOOKUP(D88,'Drop downs'!A:B,2,FALSE)</f>
        <v>#N/A</v>
      </c>
      <c r="F88" t="e">
        <f t="shared" si="8"/>
        <v>#N/A</v>
      </c>
      <c r="H88" t="e">
        <f>VLOOKUP(G88,'Drop downs'!A:B,2,FALSE)</f>
        <v>#N/A</v>
      </c>
      <c r="I88" t="e">
        <f t="shared" si="7"/>
        <v>#N/A</v>
      </c>
      <c r="K88" t="e">
        <f>VLOOKUP(J88,'Drop downs'!A:B,2,FALSE)</f>
        <v>#N/A</v>
      </c>
      <c r="L88" t="e">
        <f t="shared" si="9"/>
        <v>#N/A</v>
      </c>
    </row>
    <row r="89" spans="2:12" x14ac:dyDescent="0.25">
      <c r="B89" t="s">
        <v>667</v>
      </c>
      <c r="E89" t="e">
        <f>VLOOKUP(D89,'Drop downs'!A:B,2,FALSE)</f>
        <v>#N/A</v>
      </c>
      <c r="F89" t="e">
        <f t="shared" si="8"/>
        <v>#N/A</v>
      </c>
      <c r="H89" t="e">
        <f>VLOOKUP(G89,'Drop downs'!A:B,2,FALSE)</f>
        <v>#N/A</v>
      </c>
      <c r="I89" t="e">
        <f t="shared" si="7"/>
        <v>#N/A</v>
      </c>
      <c r="K89" t="e">
        <f>VLOOKUP(J89,'Drop downs'!A:B,2,FALSE)</f>
        <v>#N/A</v>
      </c>
      <c r="L89" t="e">
        <f t="shared" si="9"/>
        <v>#N/A</v>
      </c>
    </row>
    <row r="90" spans="2:12" x14ac:dyDescent="0.25">
      <c r="B90" t="s">
        <v>668</v>
      </c>
      <c r="E90" t="e">
        <f>VLOOKUP(D90,'Drop downs'!A:B,2,FALSE)</f>
        <v>#N/A</v>
      </c>
      <c r="F90" t="e">
        <f t="shared" si="8"/>
        <v>#N/A</v>
      </c>
      <c r="H90" t="e">
        <f>VLOOKUP(G90,'Drop downs'!A:B,2,FALSE)</f>
        <v>#N/A</v>
      </c>
      <c r="I90" t="e">
        <f t="shared" si="7"/>
        <v>#N/A</v>
      </c>
      <c r="K90" t="e">
        <f>VLOOKUP(J90,'Drop downs'!A:B,2,FALSE)</f>
        <v>#N/A</v>
      </c>
      <c r="L90" t="e">
        <f t="shared" si="9"/>
        <v>#N/A</v>
      </c>
    </row>
    <row r="91" spans="2:12" x14ac:dyDescent="0.25">
      <c r="B91" t="s">
        <v>669</v>
      </c>
      <c r="E91" t="e">
        <f>VLOOKUP(D91,'Drop downs'!A:B,2,FALSE)</f>
        <v>#N/A</v>
      </c>
      <c r="F91" t="e">
        <f t="shared" si="8"/>
        <v>#N/A</v>
      </c>
      <c r="H91" t="e">
        <f>VLOOKUP(G91,'Drop downs'!A:B,2,FALSE)</f>
        <v>#N/A</v>
      </c>
      <c r="I91" t="e">
        <f t="shared" si="7"/>
        <v>#N/A</v>
      </c>
      <c r="K91" t="e">
        <f>VLOOKUP(J91,'Drop downs'!A:B,2,FALSE)</f>
        <v>#N/A</v>
      </c>
      <c r="L91" t="e">
        <f t="shared" si="9"/>
        <v>#N/A</v>
      </c>
    </row>
    <row r="92" spans="2:12" x14ac:dyDescent="0.25">
      <c r="B92" t="s">
        <v>670</v>
      </c>
      <c r="E92" t="e">
        <f>VLOOKUP(D92,'Drop downs'!A:B,2,FALSE)</f>
        <v>#N/A</v>
      </c>
      <c r="F92" t="e">
        <f t="shared" si="8"/>
        <v>#N/A</v>
      </c>
      <c r="H92" t="e">
        <f>VLOOKUP(G92,'Drop downs'!A:B,2,FALSE)</f>
        <v>#N/A</v>
      </c>
      <c r="I92" t="e">
        <f t="shared" si="7"/>
        <v>#N/A</v>
      </c>
      <c r="K92" t="e">
        <f>VLOOKUP(J92,'Drop downs'!A:B,2,FALSE)</f>
        <v>#N/A</v>
      </c>
      <c r="L92" t="e">
        <f t="shared" si="9"/>
        <v>#N/A</v>
      </c>
    </row>
    <row r="93" spans="2:12" x14ac:dyDescent="0.25">
      <c r="B93" t="s">
        <v>671</v>
      </c>
      <c r="E93" t="e">
        <f>VLOOKUP(D93,'Drop downs'!A:B,2,FALSE)</f>
        <v>#N/A</v>
      </c>
      <c r="F93" t="e">
        <f t="shared" si="8"/>
        <v>#N/A</v>
      </c>
      <c r="H93" t="e">
        <f>VLOOKUP(G93,'Drop downs'!A:B,2,FALSE)</f>
        <v>#N/A</v>
      </c>
      <c r="I93" t="e">
        <f t="shared" si="7"/>
        <v>#N/A</v>
      </c>
      <c r="K93" t="e">
        <f>VLOOKUP(J93,'Drop downs'!A:B,2,FALSE)</f>
        <v>#N/A</v>
      </c>
      <c r="L93" t="e">
        <f t="shared" si="9"/>
        <v>#N/A</v>
      </c>
    </row>
    <row r="94" spans="2:12" x14ac:dyDescent="0.25">
      <c r="B94" t="s">
        <v>672</v>
      </c>
      <c r="E94" t="e">
        <f>VLOOKUP(D94,'Drop downs'!A:B,2,FALSE)</f>
        <v>#N/A</v>
      </c>
      <c r="F94" t="e">
        <f t="shared" si="8"/>
        <v>#N/A</v>
      </c>
      <c r="H94" t="e">
        <f>VLOOKUP(G94,'Drop downs'!A:B,2,FALSE)</f>
        <v>#N/A</v>
      </c>
      <c r="I94" t="e">
        <f t="shared" si="7"/>
        <v>#N/A</v>
      </c>
      <c r="K94" t="e">
        <f>VLOOKUP(J94,'Drop downs'!A:B,2,FALSE)</f>
        <v>#N/A</v>
      </c>
      <c r="L94" t="e">
        <f t="shared" si="9"/>
        <v>#N/A</v>
      </c>
    </row>
    <row r="95" spans="2:12" x14ac:dyDescent="0.25">
      <c r="B95" t="s">
        <v>673</v>
      </c>
      <c r="E95" t="e">
        <f>VLOOKUP(D95,'Drop downs'!A:B,2,FALSE)</f>
        <v>#N/A</v>
      </c>
      <c r="F95" t="e">
        <f t="shared" si="8"/>
        <v>#N/A</v>
      </c>
      <c r="H95" t="e">
        <f>VLOOKUP(G95,'Drop downs'!A:B,2,FALSE)</f>
        <v>#N/A</v>
      </c>
      <c r="I95" t="e">
        <f t="shared" si="7"/>
        <v>#N/A</v>
      </c>
      <c r="K95" t="e">
        <f>VLOOKUP(J95,'Drop downs'!A:B,2,FALSE)</f>
        <v>#N/A</v>
      </c>
      <c r="L95" t="e">
        <f t="shared" si="9"/>
        <v>#N/A</v>
      </c>
    </row>
    <row r="96" spans="2:12" x14ac:dyDescent="0.25">
      <c r="B96" t="s">
        <v>674</v>
      </c>
      <c r="E96" t="e">
        <f>VLOOKUP(D96,'Drop downs'!A:B,2,FALSE)</f>
        <v>#N/A</v>
      </c>
      <c r="F96" t="e">
        <f t="shared" si="8"/>
        <v>#N/A</v>
      </c>
      <c r="H96" t="e">
        <f>VLOOKUP(G96,'Drop downs'!A:B,2,FALSE)</f>
        <v>#N/A</v>
      </c>
      <c r="I96" t="e">
        <f t="shared" si="7"/>
        <v>#N/A</v>
      </c>
      <c r="K96" t="e">
        <f>VLOOKUP(J96,'Drop downs'!A:B,2,FALSE)</f>
        <v>#N/A</v>
      </c>
      <c r="L96" t="e">
        <f t="shared" si="9"/>
        <v>#N/A</v>
      </c>
    </row>
    <row r="97" spans="2:12" x14ac:dyDescent="0.25">
      <c r="B97" t="s">
        <v>675</v>
      </c>
      <c r="E97" t="e">
        <f>VLOOKUP(D97,'Drop downs'!A:B,2,FALSE)</f>
        <v>#N/A</v>
      </c>
      <c r="F97" t="e">
        <f t="shared" si="8"/>
        <v>#N/A</v>
      </c>
      <c r="H97" t="e">
        <f>VLOOKUP(G97,'Drop downs'!A:B,2,FALSE)</f>
        <v>#N/A</v>
      </c>
      <c r="I97" t="e">
        <f t="shared" si="7"/>
        <v>#N/A</v>
      </c>
      <c r="K97" t="e">
        <f>VLOOKUP(J97,'Drop downs'!A:B,2,FALSE)</f>
        <v>#N/A</v>
      </c>
      <c r="L97" t="e">
        <f t="shared" si="9"/>
        <v>#N/A</v>
      </c>
    </row>
    <row r="98" spans="2:12" x14ac:dyDescent="0.25">
      <c r="B98" t="s">
        <v>676</v>
      </c>
      <c r="E98" t="e">
        <f>VLOOKUP(D98,'Drop downs'!A:B,2,FALSE)</f>
        <v>#N/A</v>
      </c>
      <c r="F98" t="e">
        <f t="shared" si="8"/>
        <v>#N/A</v>
      </c>
      <c r="H98" t="e">
        <f>VLOOKUP(G98,'Drop downs'!A:B,2,FALSE)</f>
        <v>#N/A</v>
      </c>
      <c r="I98" t="e">
        <f t="shared" si="7"/>
        <v>#N/A</v>
      </c>
      <c r="K98" t="e">
        <f>VLOOKUP(J98,'Drop downs'!A:B,2,FALSE)</f>
        <v>#N/A</v>
      </c>
      <c r="L98" t="e">
        <f t="shared" si="9"/>
        <v>#N/A</v>
      </c>
    </row>
    <row r="99" spans="2:12" x14ac:dyDescent="0.25">
      <c r="B99" t="s">
        <v>677</v>
      </c>
      <c r="E99" t="e">
        <f>VLOOKUP(D99,'Drop downs'!A:B,2,FALSE)</f>
        <v>#N/A</v>
      </c>
      <c r="F99" t="e">
        <f t="shared" si="8"/>
        <v>#N/A</v>
      </c>
      <c r="H99" t="e">
        <f>VLOOKUP(G99,'Drop downs'!A:B,2,FALSE)</f>
        <v>#N/A</v>
      </c>
      <c r="I99" t="e">
        <f t="shared" si="7"/>
        <v>#N/A</v>
      </c>
      <c r="K99" t="e">
        <f>VLOOKUP(J99,'Drop downs'!A:B,2,FALSE)</f>
        <v>#N/A</v>
      </c>
      <c r="L99" t="e">
        <f t="shared" si="9"/>
        <v>#N/A</v>
      </c>
    </row>
    <row r="100" spans="2:12" x14ac:dyDescent="0.25">
      <c r="B100" t="s">
        <v>678</v>
      </c>
      <c r="E100" t="e">
        <f>VLOOKUP(D100,'Drop downs'!A:B,2,FALSE)</f>
        <v>#N/A</v>
      </c>
      <c r="F100" t="e">
        <f t="shared" si="8"/>
        <v>#N/A</v>
      </c>
      <c r="H100" t="e">
        <f>VLOOKUP(G100,'Drop downs'!A:B,2,FALSE)</f>
        <v>#N/A</v>
      </c>
      <c r="I100" t="e">
        <f t="shared" si="7"/>
        <v>#N/A</v>
      </c>
      <c r="K100" t="e">
        <f>VLOOKUP(J100,'Drop downs'!A:B,2,FALSE)</f>
        <v>#N/A</v>
      </c>
      <c r="L100" t="e">
        <f t="shared" si="9"/>
        <v>#N/A</v>
      </c>
    </row>
    <row r="101" spans="2:12" x14ac:dyDescent="0.25">
      <c r="B101" t="s">
        <v>679</v>
      </c>
      <c r="E101" t="e">
        <f>VLOOKUP(D101,'Drop downs'!A:B,2,FALSE)</f>
        <v>#N/A</v>
      </c>
      <c r="F101" t="e">
        <f t="shared" si="8"/>
        <v>#N/A</v>
      </c>
      <c r="H101" t="e">
        <f>VLOOKUP(G101,'Drop downs'!A:B,2,FALSE)</f>
        <v>#N/A</v>
      </c>
      <c r="I101" t="e">
        <f t="shared" si="7"/>
        <v>#N/A</v>
      </c>
      <c r="K101" t="e">
        <f>VLOOKUP(J101,'Drop downs'!A:B,2,FALSE)</f>
        <v>#N/A</v>
      </c>
      <c r="L101" t="e">
        <f t="shared" si="9"/>
        <v>#N/A</v>
      </c>
    </row>
    <row r="102" spans="2:12" x14ac:dyDescent="0.25">
      <c r="B102" t="s">
        <v>680</v>
      </c>
      <c r="E102" t="e">
        <f>VLOOKUP(D102,'Drop downs'!A:B,2,FALSE)</f>
        <v>#N/A</v>
      </c>
      <c r="F102" t="e">
        <f t="shared" si="8"/>
        <v>#N/A</v>
      </c>
      <c r="H102" t="e">
        <f>VLOOKUP(G102,'Drop downs'!A:B,2,FALSE)</f>
        <v>#N/A</v>
      </c>
      <c r="I102" t="e">
        <f t="shared" si="7"/>
        <v>#N/A</v>
      </c>
      <c r="K102" t="e">
        <f>VLOOKUP(J102,'Drop downs'!A:B,2,FALSE)</f>
        <v>#N/A</v>
      </c>
      <c r="L102" t="e">
        <f t="shared" si="9"/>
        <v>#N/A</v>
      </c>
    </row>
    <row r="103" spans="2:12" x14ac:dyDescent="0.25">
      <c r="B103" t="s">
        <v>681</v>
      </c>
      <c r="E103" t="e">
        <f>VLOOKUP(D103,'Drop downs'!A:B,2,FALSE)</f>
        <v>#N/A</v>
      </c>
      <c r="F103" t="e">
        <f t="shared" si="8"/>
        <v>#N/A</v>
      </c>
      <c r="H103" t="e">
        <f>VLOOKUP(G103,'Drop downs'!A:B,2,FALSE)</f>
        <v>#N/A</v>
      </c>
      <c r="I103" t="e">
        <f t="shared" si="7"/>
        <v>#N/A</v>
      </c>
      <c r="K103" t="e">
        <f>VLOOKUP(J103,'Drop downs'!A:B,2,FALSE)</f>
        <v>#N/A</v>
      </c>
      <c r="L103" t="e">
        <f t="shared" si="9"/>
        <v>#N/A</v>
      </c>
    </row>
    <row r="104" spans="2:12" x14ac:dyDescent="0.25">
      <c r="B104" t="s">
        <v>682</v>
      </c>
      <c r="E104" t="e">
        <f>VLOOKUP(D104,'Drop downs'!A:B,2,FALSE)</f>
        <v>#N/A</v>
      </c>
      <c r="F104" t="e">
        <f t="shared" si="8"/>
        <v>#N/A</v>
      </c>
      <c r="H104" t="e">
        <f>VLOOKUP(G104,'Drop downs'!A:B,2,FALSE)</f>
        <v>#N/A</v>
      </c>
      <c r="I104" t="e">
        <f t="shared" si="7"/>
        <v>#N/A</v>
      </c>
      <c r="K104" t="e">
        <f>VLOOKUP(J104,'Drop downs'!A:B,2,FALSE)</f>
        <v>#N/A</v>
      </c>
      <c r="L104" t="e">
        <f t="shared" si="9"/>
        <v>#N/A</v>
      </c>
    </row>
    <row r="105" spans="2:12" x14ac:dyDescent="0.25">
      <c r="B105" t="s">
        <v>683</v>
      </c>
      <c r="E105" t="e">
        <f>VLOOKUP(D105,'Drop downs'!A:B,2,FALSE)</f>
        <v>#N/A</v>
      </c>
      <c r="F105" t="e">
        <f t="shared" si="8"/>
        <v>#N/A</v>
      </c>
      <c r="H105" t="e">
        <f>VLOOKUP(G105,'Drop downs'!A:B,2,FALSE)</f>
        <v>#N/A</v>
      </c>
      <c r="I105" t="e">
        <f t="shared" si="7"/>
        <v>#N/A</v>
      </c>
      <c r="K105" t="e">
        <f>VLOOKUP(J105,'Drop downs'!A:B,2,FALSE)</f>
        <v>#N/A</v>
      </c>
      <c r="L105" t="e">
        <f t="shared" si="9"/>
        <v>#N/A</v>
      </c>
    </row>
    <row r="106" spans="2:12" x14ac:dyDescent="0.25">
      <c r="B106" t="s">
        <v>684</v>
      </c>
      <c r="E106" t="e">
        <f>VLOOKUP(D106,'Drop downs'!A:B,2,FALSE)</f>
        <v>#N/A</v>
      </c>
      <c r="F106" t="e">
        <f t="shared" si="8"/>
        <v>#N/A</v>
      </c>
      <c r="H106" t="e">
        <f>VLOOKUP(G106,'Drop downs'!A:B,2,FALSE)</f>
        <v>#N/A</v>
      </c>
      <c r="I106" t="e">
        <f t="shared" si="7"/>
        <v>#N/A</v>
      </c>
      <c r="K106" t="e">
        <f>VLOOKUP(J106,'Drop downs'!A:B,2,FALSE)</f>
        <v>#N/A</v>
      </c>
      <c r="L106" t="e">
        <f t="shared" si="9"/>
        <v>#N/A</v>
      </c>
    </row>
    <row r="107" spans="2:12" x14ac:dyDescent="0.25">
      <c r="B107" t="s">
        <v>685</v>
      </c>
      <c r="E107" t="e">
        <f>VLOOKUP(D107,'Drop downs'!A:B,2,FALSE)</f>
        <v>#N/A</v>
      </c>
      <c r="F107" t="e">
        <f t="shared" si="8"/>
        <v>#N/A</v>
      </c>
      <c r="H107" t="e">
        <f>VLOOKUP(G107,'Drop downs'!A:B,2,FALSE)</f>
        <v>#N/A</v>
      </c>
      <c r="I107" t="e">
        <f t="shared" si="7"/>
        <v>#N/A</v>
      </c>
      <c r="K107" t="e">
        <f>VLOOKUP(J107,'Drop downs'!A:B,2,FALSE)</f>
        <v>#N/A</v>
      </c>
      <c r="L107" t="e">
        <f t="shared" si="9"/>
        <v>#N/A</v>
      </c>
    </row>
    <row r="108" spans="2:12" x14ac:dyDescent="0.25">
      <c r="B108" t="s">
        <v>686</v>
      </c>
      <c r="E108" t="e">
        <f>VLOOKUP(D108,'Drop downs'!A:B,2,FALSE)</f>
        <v>#N/A</v>
      </c>
      <c r="F108" t="e">
        <f t="shared" si="8"/>
        <v>#N/A</v>
      </c>
      <c r="H108" t="e">
        <f>VLOOKUP(G108,'Drop downs'!A:B,2,FALSE)</f>
        <v>#N/A</v>
      </c>
      <c r="I108" t="e">
        <f t="shared" si="7"/>
        <v>#N/A</v>
      </c>
      <c r="K108" t="e">
        <f>VLOOKUP(J108,'Drop downs'!A:B,2,FALSE)</f>
        <v>#N/A</v>
      </c>
      <c r="L108" t="e">
        <f t="shared" si="9"/>
        <v>#N/A</v>
      </c>
    </row>
    <row r="109" spans="2:12" x14ac:dyDescent="0.25">
      <c r="B109" t="s">
        <v>687</v>
      </c>
      <c r="E109" t="e">
        <f>VLOOKUP(D109,'Drop downs'!A:B,2,FALSE)</f>
        <v>#N/A</v>
      </c>
      <c r="F109" t="e">
        <f t="shared" si="8"/>
        <v>#N/A</v>
      </c>
      <c r="H109" t="e">
        <f>VLOOKUP(G109,'Drop downs'!A:B,2,FALSE)</f>
        <v>#N/A</v>
      </c>
      <c r="I109" t="e">
        <f t="shared" si="7"/>
        <v>#N/A</v>
      </c>
      <c r="K109" t="e">
        <f>VLOOKUP(J109,'Drop downs'!A:B,2,FALSE)</f>
        <v>#N/A</v>
      </c>
      <c r="L109" t="e">
        <f t="shared" si="9"/>
        <v>#N/A</v>
      </c>
    </row>
    <row r="110" spans="2:12" x14ac:dyDescent="0.25">
      <c r="B110" t="s">
        <v>688</v>
      </c>
      <c r="E110" t="e">
        <f>VLOOKUP(D110,'Drop downs'!A:B,2,FALSE)</f>
        <v>#N/A</v>
      </c>
      <c r="F110" t="e">
        <f t="shared" si="8"/>
        <v>#N/A</v>
      </c>
      <c r="H110" t="e">
        <f>VLOOKUP(G110,'Drop downs'!A:B,2,FALSE)</f>
        <v>#N/A</v>
      </c>
      <c r="I110" t="e">
        <f t="shared" si="7"/>
        <v>#N/A</v>
      </c>
      <c r="K110" t="e">
        <f>VLOOKUP(J110,'Drop downs'!A:B,2,FALSE)</f>
        <v>#N/A</v>
      </c>
      <c r="L110" t="e">
        <f t="shared" si="9"/>
        <v>#N/A</v>
      </c>
    </row>
  </sheetData>
  <mergeCells count="11">
    <mergeCell ref="H3:K7"/>
    <mergeCell ref="G10:H10"/>
    <mergeCell ref="I10:J10"/>
    <mergeCell ref="K10:L10"/>
    <mergeCell ref="D19:F19"/>
    <mergeCell ref="G19:I19"/>
    <mergeCell ref="J19:L19"/>
    <mergeCell ref="C12:E12"/>
    <mergeCell ref="C13:E13"/>
    <mergeCell ref="C14:E14"/>
    <mergeCell ref="C15:E15"/>
  </mergeCells>
  <phoneticPr fontId="9" type="noConversion"/>
  <conditionalFormatting sqref="E6">
    <cfRule type="iconSet" priority="2">
      <iconSet showValue="0">
        <cfvo type="percent" val="0"/>
        <cfvo type="num" val="0.7"/>
        <cfvo type="num" val="0.75"/>
      </iconSet>
    </cfRule>
  </conditionalFormatting>
  <conditionalFormatting sqref="E7:E8">
    <cfRule type="iconSet" priority="1">
      <iconSet showValue="0">
        <cfvo type="percent" val="0"/>
        <cfvo type="num" val="0.7"/>
        <cfvo type="num" val="0.75"/>
      </iconSet>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C5B23039-806C-4BEF-8C88-4C6190697E61}">
          <x14:formula1>
            <xm:f>'Drop downs'!$A$2:$A$5</xm:f>
          </x14:formula1>
          <xm:sqref>J21:J110 G21:G110 D21:D110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ABA9-8AD9-4088-A25B-C2525797BB53}">
  <dimension ref="B1:L70"/>
  <sheetViews>
    <sheetView showGridLines="0" topLeftCell="A51" zoomScale="80" zoomScaleNormal="80" workbookViewId="0">
      <selection activeCell="B21" sqref="B21:L70"/>
    </sheetView>
  </sheetViews>
  <sheetFormatPr defaultRowHeight="15" x14ac:dyDescent="0.25"/>
  <cols>
    <col min="1" max="1" width="4" customWidth="1"/>
    <col min="2" max="2" width="23.54296875" customWidth="1"/>
    <col min="3" max="3" width="15.453125" customWidth="1"/>
    <col min="4" max="4" width="19.1796875" customWidth="1"/>
    <col min="5" max="5" width="11.8164062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s>
  <sheetData>
    <row r="1" spans="2:12" ht="21" x14ac:dyDescent="0.4">
      <c r="B1" s="16" t="s">
        <v>11</v>
      </c>
    </row>
    <row r="2" spans="2:12" ht="6.75" customHeight="1" thickBot="1" x14ac:dyDescent="0.35">
      <c r="B2" s="2"/>
    </row>
    <row r="3" spans="2:12" ht="16.2" thickTop="1" x14ac:dyDescent="0.3">
      <c r="B3" s="2"/>
      <c r="I3" s="135" t="s">
        <v>103</v>
      </c>
      <c r="J3" s="116"/>
      <c r="K3" s="116"/>
      <c r="L3" s="117"/>
    </row>
    <row r="4" spans="2:12" ht="9" customHeight="1" x14ac:dyDescent="0.3">
      <c r="B4" s="2"/>
      <c r="I4" s="118"/>
      <c r="J4" s="119"/>
      <c r="K4" s="119"/>
      <c r="L4" s="120"/>
    </row>
    <row r="5" spans="2:12" ht="30.75" customHeight="1" thickBot="1" x14ac:dyDescent="0.35">
      <c r="B5" s="13" t="s">
        <v>35</v>
      </c>
      <c r="C5" s="13" t="s">
        <v>36</v>
      </c>
      <c r="D5" s="25" t="s">
        <v>44</v>
      </c>
      <c r="E5" s="13" t="s">
        <v>37</v>
      </c>
      <c r="I5" s="121"/>
      <c r="J5" s="122"/>
      <c r="K5" s="122"/>
      <c r="L5" s="123"/>
    </row>
    <row r="6" spans="2:12" ht="15.6" thickTop="1" x14ac:dyDescent="0.25">
      <c r="B6" s="8" t="s">
        <v>6</v>
      </c>
      <c r="C6" s="9">
        <f>'Estate summary'!C6</f>
        <v>0</v>
      </c>
      <c r="D6" s="10" t="e">
        <f>SUM(H14:H15)</f>
        <v>#DIV/0!</v>
      </c>
      <c r="E6" s="10" t="e">
        <f>D6</f>
        <v>#DIV/0!</v>
      </c>
    </row>
    <row r="7" spans="2:12" x14ac:dyDescent="0.25">
      <c r="B7" s="8" t="s">
        <v>34</v>
      </c>
      <c r="C7" s="9"/>
      <c r="D7" s="10" t="e">
        <f>SUM(J14:J15)</f>
        <v>#DIV/0!</v>
      </c>
      <c r="E7" s="10" t="e">
        <f>D7</f>
        <v>#DIV/0!</v>
      </c>
    </row>
    <row r="8" spans="2:12"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47.25" customHeight="1" x14ac:dyDescent="0.25">
      <c r="B12" s="21" t="s">
        <v>29</v>
      </c>
      <c r="C12" s="131" t="s">
        <v>106</v>
      </c>
      <c r="D12" s="131"/>
      <c r="E12" s="131"/>
      <c r="G12" s="22">
        <f>SUMIF(Table17[[#All],[Level]],"1",Table17[[#All],[Surface area of pond (m₂)]])</f>
        <v>0</v>
      </c>
      <c r="H12" s="23" t="e">
        <f>G12/SUM(G12:G15)</f>
        <v>#DIV/0!</v>
      </c>
      <c r="I12" s="22">
        <f>SUMIF(Table17[[#All],[Level3]],"1",Table17[[#All],[Surface area of pond (m₂)]])</f>
        <v>0</v>
      </c>
      <c r="J12" s="23" t="e">
        <f>I12/SUM(I12:I15)</f>
        <v>#DIV/0!</v>
      </c>
      <c r="K12" s="22">
        <f>SUMIF(Table17[[#All],[Level2]],"1",Table17[[#All],[Surface area of pond (m₂)]])</f>
        <v>0</v>
      </c>
      <c r="L12" s="23" t="e">
        <f>K12/SUM(K12:K15)</f>
        <v>#DIV/0!</v>
      </c>
    </row>
    <row r="13" spans="2:12" ht="30.75" customHeight="1" x14ac:dyDescent="0.25">
      <c r="B13" s="21" t="s">
        <v>31</v>
      </c>
      <c r="C13" s="131" t="s">
        <v>57</v>
      </c>
      <c r="D13" s="131"/>
      <c r="E13" s="131"/>
      <c r="G13" s="24">
        <f>SUMIF(Table17[[#All],[Level]],"2",Table17[[#All],[Surface area of pond (m₂)]])</f>
        <v>0</v>
      </c>
      <c r="H13" s="10" t="e">
        <f>G13/SUM(G12:G15)</f>
        <v>#DIV/0!</v>
      </c>
      <c r="I13" s="24">
        <f>SUMIF(Table17[[#All],[Level3]],"2",Table17[[#All],[Surface area of pond (m₂)]])</f>
        <v>0</v>
      </c>
      <c r="J13" s="10" t="e">
        <f>I13/SUM(I12:I15)</f>
        <v>#DIV/0!</v>
      </c>
      <c r="K13" s="24">
        <f>SUMIF(Table17[[#All],[Level2]],"2",Table17[[#All],[Surface area of pond (m₂)]])</f>
        <v>0</v>
      </c>
      <c r="L13" s="10" t="e">
        <f>K13/SUM(K12:K15)</f>
        <v>#DIV/0!</v>
      </c>
    </row>
    <row r="14" spans="2:12" ht="63.75" customHeight="1" x14ac:dyDescent="0.25">
      <c r="B14" s="21" t="s">
        <v>32</v>
      </c>
      <c r="C14" s="131" t="s">
        <v>58</v>
      </c>
      <c r="D14" s="131"/>
      <c r="E14" s="131"/>
      <c r="G14" s="24">
        <f>SUMIF(Table17[[#All],[Level]],"3",Table17[[#All],[Surface area of pond (m₂)]])</f>
        <v>0</v>
      </c>
      <c r="H14" s="10" t="e">
        <f>G14/SUM(G12:G15)</f>
        <v>#DIV/0!</v>
      </c>
      <c r="I14" s="24">
        <f>SUMIF(Table17[[#All],[Level3]],"3",Table17[[#All],[Surface area of pond (m₂)]])</f>
        <v>0</v>
      </c>
      <c r="J14" s="10" t="e">
        <f>I14/SUM(I12:I15)</f>
        <v>#DIV/0!</v>
      </c>
      <c r="K14" s="24">
        <f>SUMIF(Table17[[#All],[Level2]],"3",Table17[[#All],[Surface area of pond (m₂)]])</f>
        <v>0</v>
      </c>
      <c r="L14" s="10" t="e">
        <f>K14/SUM(K12:K15)</f>
        <v>#DIV/0!</v>
      </c>
    </row>
    <row r="15" spans="2:12" ht="60.75" customHeight="1" x14ac:dyDescent="0.25">
      <c r="B15" s="21" t="s">
        <v>33</v>
      </c>
      <c r="C15" s="131" t="s">
        <v>59</v>
      </c>
      <c r="D15" s="131"/>
      <c r="E15" s="131"/>
      <c r="G15" s="24">
        <f>SUMIF(Table17[[#All],[Level]],"4",Table17[[#All],[Surface area of pond (m₂)]])</f>
        <v>0</v>
      </c>
      <c r="H15" s="10" t="e">
        <f>G15/SUM(G12:G15)</f>
        <v>#DIV/0!</v>
      </c>
      <c r="I15" s="24">
        <f>SUMIF(Table17[[#All],[Level3]],"4",Table17[[#All],[Surface area of pond (m₂)]])</f>
        <v>0</v>
      </c>
      <c r="J15" s="10" t="e">
        <f>I15/SUM(I12:I15)</f>
        <v>#DIV/0!</v>
      </c>
      <c r="K15" s="24">
        <f>SUMIF(Table17[[#All],[Level2]],"4",Table17[[#All],[Surface area of pond (m₂)]])</f>
        <v>0</v>
      </c>
      <c r="L15" s="10" t="e">
        <f>K15/SUM(K12:K15)</f>
        <v>#DIV/0!</v>
      </c>
    </row>
    <row r="16" spans="2:12" x14ac:dyDescent="0.25">
      <c r="B16" s="3" t="s">
        <v>60</v>
      </c>
    </row>
    <row r="17" spans="2:12" x14ac:dyDescent="0.25">
      <c r="B17" s="27" t="s">
        <v>61</v>
      </c>
    </row>
    <row r="19" spans="2:12" s="2" customFormat="1" ht="15.6" x14ac:dyDescent="0.3">
      <c r="D19" s="124" t="s">
        <v>6</v>
      </c>
      <c r="E19" s="124"/>
      <c r="F19" s="124"/>
      <c r="G19" s="125" t="s">
        <v>20</v>
      </c>
      <c r="H19" s="125"/>
      <c r="I19" s="125"/>
      <c r="J19" s="127">
        <v>2030</v>
      </c>
      <c r="K19" s="127"/>
      <c r="L19" s="127"/>
    </row>
    <row r="20" spans="2:12" s="4" customFormat="1" ht="30" customHeight="1" x14ac:dyDescent="0.3">
      <c r="B20" s="17" t="s">
        <v>0</v>
      </c>
      <c r="C20" s="17" t="s">
        <v>73</v>
      </c>
      <c r="D20" s="5" t="s">
        <v>5</v>
      </c>
      <c r="E20" s="5" t="s">
        <v>4</v>
      </c>
      <c r="F20" s="5" t="s">
        <v>3</v>
      </c>
      <c r="G20" s="6" t="s">
        <v>21</v>
      </c>
      <c r="H20" s="6" t="s">
        <v>22</v>
      </c>
      <c r="I20" s="6" t="s">
        <v>23</v>
      </c>
      <c r="J20" s="7" t="s">
        <v>38</v>
      </c>
      <c r="K20" s="7" t="s">
        <v>39</v>
      </c>
      <c r="L20" s="7" t="s">
        <v>40</v>
      </c>
    </row>
    <row r="21" spans="2:12" x14ac:dyDescent="0.25">
      <c r="B21" t="s">
        <v>99</v>
      </c>
      <c r="D21" t="s">
        <v>24</v>
      </c>
      <c r="E21">
        <f>VLOOKUP(D21,'Drop downs'!A:B,2,FALSE)</f>
        <v>1</v>
      </c>
      <c r="F21">
        <f>C21*E21</f>
        <v>0</v>
      </c>
      <c r="H21" t="e">
        <f>VLOOKUP(G21,'Drop downs'!A:B,2,FALSE)</f>
        <v>#N/A</v>
      </c>
      <c r="I21" t="e">
        <f>C21*H21</f>
        <v>#N/A</v>
      </c>
      <c r="K21" t="e">
        <f>VLOOKUP(J21,'Drop downs'!A:B,2,FALSE)</f>
        <v>#N/A</v>
      </c>
      <c r="L21" t="e">
        <f t="shared" ref="L21:L23" si="0">C21*K21</f>
        <v>#N/A</v>
      </c>
    </row>
    <row r="22" spans="2:12" x14ac:dyDescent="0.25">
      <c r="B22" t="s">
        <v>100</v>
      </c>
      <c r="D22" t="s">
        <v>25</v>
      </c>
      <c r="E22">
        <f>VLOOKUP(D22,'Drop downs'!A:B,2,FALSE)</f>
        <v>2</v>
      </c>
      <c r="F22">
        <f t="shared" ref="F22:F23" si="1">C22*E22</f>
        <v>0</v>
      </c>
      <c r="H22" t="e">
        <f>VLOOKUP(G22,'Drop downs'!A:B,2,FALSE)</f>
        <v>#N/A</v>
      </c>
      <c r="I22" t="e">
        <f>C22*H22</f>
        <v>#N/A</v>
      </c>
      <c r="K22" t="e">
        <f>VLOOKUP(J22,'Drop downs'!A:B,2,FALSE)</f>
        <v>#N/A</v>
      </c>
      <c r="L22" t="e">
        <f t="shared" si="0"/>
        <v>#N/A</v>
      </c>
    </row>
    <row r="23" spans="2:12" x14ac:dyDescent="0.25">
      <c r="B23" t="s">
        <v>101</v>
      </c>
      <c r="D23" t="s">
        <v>26</v>
      </c>
      <c r="E23">
        <f>VLOOKUP(D23,'Drop downs'!A:B,2,FALSE)</f>
        <v>3</v>
      </c>
      <c r="F23">
        <f t="shared" si="1"/>
        <v>0</v>
      </c>
      <c r="H23" t="e">
        <f>VLOOKUP(G23,'Drop downs'!A:B,2,FALSE)</f>
        <v>#N/A</v>
      </c>
      <c r="I23" t="e">
        <f>C23*H23</f>
        <v>#N/A</v>
      </c>
      <c r="K23" t="e">
        <f>VLOOKUP(J23,'Drop downs'!A:B,2,FALSE)</f>
        <v>#N/A</v>
      </c>
      <c r="L23" t="e">
        <f t="shared" si="0"/>
        <v>#N/A</v>
      </c>
    </row>
    <row r="24" spans="2:12" x14ac:dyDescent="0.25">
      <c r="B24" t="s">
        <v>102</v>
      </c>
      <c r="D24" t="s">
        <v>27</v>
      </c>
      <c r="E24">
        <f>VLOOKUP(D24,'Drop downs'!A:B,2,FALSE)</f>
        <v>4</v>
      </c>
      <c r="F24">
        <f t="shared" ref="F24:F27" si="2">C24*E24</f>
        <v>0</v>
      </c>
      <c r="H24" t="e">
        <f>VLOOKUP(G24,'Drop downs'!A:B,2,FALSE)</f>
        <v>#N/A</v>
      </c>
      <c r="I24" t="e">
        <f>C24*H24</f>
        <v>#N/A</v>
      </c>
      <c r="K24" t="e">
        <f>VLOOKUP(J24,'Drop downs'!A:B,2,FALSE)</f>
        <v>#N/A</v>
      </c>
      <c r="L24" t="e">
        <f t="shared" ref="L24:L27" si="3">C24*K24</f>
        <v>#N/A</v>
      </c>
    </row>
    <row r="25" spans="2:12" x14ac:dyDescent="0.25">
      <c r="B25" t="s">
        <v>732</v>
      </c>
      <c r="D25" t="s">
        <v>24</v>
      </c>
      <c r="E25">
        <f>VLOOKUP(D25,'Drop downs'!A:B,2,FALSE)</f>
        <v>1</v>
      </c>
      <c r="F25">
        <f t="shared" si="2"/>
        <v>0</v>
      </c>
      <c r="H25" t="e">
        <f>VLOOKUP(G25,'Drop downs'!A:B,2,FALSE)</f>
        <v>#N/A</v>
      </c>
      <c r="I25" t="e">
        <f t="shared" ref="I25:I70" si="4">C25*H25</f>
        <v>#N/A</v>
      </c>
      <c r="K25" t="e">
        <f>VLOOKUP(J25,'Drop downs'!A:B,2,FALSE)</f>
        <v>#N/A</v>
      </c>
      <c r="L25" t="e">
        <f t="shared" si="3"/>
        <v>#N/A</v>
      </c>
    </row>
    <row r="26" spans="2:12" x14ac:dyDescent="0.25">
      <c r="B26" t="s">
        <v>733</v>
      </c>
      <c r="D26" t="s">
        <v>25</v>
      </c>
      <c r="E26">
        <f>VLOOKUP(D26,'Drop downs'!A:B,2,FALSE)</f>
        <v>2</v>
      </c>
      <c r="F26">
        <f t="shared" si="2"/>
        <v>0</v>
      </c>
      <c r="H26" t="e">
        <f>VLOOKUP(G26,'Drop downs'!A:B,2,FALSE)</f>
        <v>#N/A</v>
      </c>
      <c r="I26" t="e">
        <f t="shared" si="4"/>
        <v>#N/A</v>
      </c>
      <c r="K26" t="e">
        <f>VLOOKUP(J26,'Drop downs'!A:B,2,FALSE)</f>
        <v>#N/A</v>
      </c>
      <c r="L26" t="e">
        <f t="shared" si="3"/>
        <v>#N/A</v>
      </c>
    </row>
    <row r="27" spans="2:12" x14ac:dyDescent="0.25">
      <c r="B27" t="s">
        <v>734</v>
      </c>
      <c r="D27" t="s">
        <v>26</v>
      </c>
      <c r="E27">
        <f>VLOOKUP(D27,'Drop downs'!A:B,2,FALSE)</f>
        <v>3</v>
      </c>
      <c r="F27">
        <f t="shared" si="2"/>
        <v>0</v>
      </c>
      <c r="H27" t="e">
        <f>VLOOKUP(G27,'Drop downs'!A:B,2,FALSE)</f>
        <v>#N/A</v>
      </c>
      <c r="I27" t="e">
        <f t="shared" si="4"/>
        <v>#N/A</v>
      </c>
      <c r="K27" t="e">
        <f>VLOOKUP(J27,'Drop downs'!A:B,2,FALSE)</f>
        <v>#N/A</v>
      </c>
      <c r="L27" t="e">
        <f t="shared" si="3"/>
        <v>#N/A</v>
      </c>
    </row>
    <row r="28" spans="2:12" x14ac:dyDescent="0.25">
      <c r="B28" t="s">
        <v>735</v>
      </c>
      <c r="D28" t="s">
        <v>27</v>
      </c>
      <c r="E28">
        <f>VLOOKUP(D28,'Drop downs'!A:B,2,FALSE)</f>
        <v>4</v>
      </c>
      <c r="F28">
        <f t="shared" ref="F28:F70" si="5">C28*E28</f>
        <v>0</v>
      </c>
      <c r="H28" t="e">
        <f>VLOOKUP(G28,'Drop downs'!A:B,2,FALSE)</f>
        <v>#N/A</v>
      </c>
      <c r="I28" t="e">
        <f t="shared" si="4"/>
        <v>#N/A</v>
      </c>
      <c r="K28" t="e">
        <f>VLOOKUP(J28,'Drop downs'!A:B,2,FALSE)</f>
        <v>#N/A</v>
      </c>
      <c r="L28" t="e">
        <f t="shared" ref="L28:L70" si="6">C28*K28</f>
        <v>#N/A</v>
      </c>
    </row>
    <row r="29" spans="2:12" x14ac:dyDescent="0.25">
      <c r="B29" t="s">
        <v>736</v>
      </c>
      <c r="D29" t="s">
        <v>24</v>
      </c>
      <c r="E29">
        <f>VLOOKUP(D29,'Drop downs'!A:B,2,FALSE)</f>
        <v>1</v>
      </c>
      <c r="F29">
        <f t="shared" si="5"/>
        <v>0</v>
      </c>
      <c r="H29" t="e">
        <f>VLOOKUP(G29,'Drop downs'!A:B,2,FALSE)</f>
        <v>#N/A</v>
      </c>
      <c r="I29" t="e">
        <f t="shared" si="4"/>
        <v>#N/A</v>
      </c>
      <c r="K29" t="e">
        <f>VLOOKUP(J29,'Drop downs'!A:B,2,FALSE)</f>
        <v>#N/A</v>
      </c>
      <c r="L29" t="e">
        <f t="shared" si="6"/>
        <v>#N/A</v>
      </c>
    </row>
    <row r="30" spans="2:12" x14ac:dyDescent="0.25">
      <c r="B30" t="s">
        <v>737</v>
      </c>
      <c r="D30" t="s">
        <v>25</v>
      </c>
      <c r="E30">
        <f>VLOOKUP(D30,'Drop downs'!A:B,2,FALSE)</f>
        <v>2</v>
      </c>
      <c r="F30">
        <f t="shared" si="5"/>
        <v>0</v>
      </c>
      <c r="H30" t="e">
        <f>VLOOKUP(G30,'Drop downs'!A:B,2,FALSE)</f>
        <v>#N/A</v>
      </c>
      <c r="I30" t="e">
        <f t="shared" si="4"/>
        <v>#N/A</v>
      </c>
      <c r="K30" t="e">
        <f>VLOOKUP(J30,'Drop downs'!A:B,2,FALSE)</f>
        <v>#N/A</v>
      </c>
      <c r="L30" t="e">
        <f t="shared" si="6"/>
        <v>#N/A</v>
      </c>
    </row>
    <row r="31" spans="2:12" x14ac:dyDescent="0.25">
      <c r="B31" t="s">
        <v>738</v>
      </c>
      <c r="D31" t="s">
        <v>26</v>
      </c>
      <c r="E31">
        <f>VLOOKUP(D31,'Drop downs'!A:B,2,FALSE)</f>
        <v>3</v>
      </c>
      <c r="F31">
        <f t="shared" si="5"/>
        <v>0</v>
      </c>
      <c r="H31" t="e">
        <f>VLOOKUP(G31,'Drop downs'!A:B,2,FALSE)</f>
        <v>#N/A</v>
      </c>
      <c r="I31" t="e">
        <f t="shared" si="4"/>
        <v>#N/A</v>
      </c>
      <c r="K31" t="e">
        <f>VLOOKUP(J31,'Drop downs'!A:B,2,FALSE)</f>
        <v>#N/A</v>
      </c>
      <c r="L31" t="e">
        <f t="shared" si="6"/>
        <v>#N/A</v>
      </c>
    </row>
    <row r="32" spans="2:12" x14ac:dyDescent="0.25">
      <c r="B32" t="s">
        <v>739</v>
      </c>
      <c r="D32" t="s">
        <v>27</v>
      </c>
      <c r="E32">
        <f>VLOOKUP(D32,'Drop downs'!A:B,2,FALSE)</f>
        <v>4</v>
      </c>
      <c r="F32">
        <f t="shared" si="5"/>
        <v>0</v>
      </c>
      <c r="H32" t="e">
        <f>VLOOKUP(G32,'Drop downs'!A:B,2,FALSE)</f>
        <v>#N/A</v>
      </c>
      <c r="I32" t="e">
        <f t="shared" si="4"/>
        <v>#N/A</v>
      </c>
      <c r="K32" t="e">
        <f>VLOOKUP(J32,'Drop downs'!A:B,2,FALSE)</f>
        <v>#N/A</v>
      </c>
      <c r="L32" t="e">
        <f t="shared" si="6"/>
        <v>#N/A</v>
      </c>
    </row>
    <row r="33" spans="2:12" x14ac:dyDescent="0.25">
      <c r="B33" t="s">
        <v>740</v>
      </c>
      <c r="D33" t="s">
        <v>24</v>
      </c>
      <c r="E33">
        <f>VLOOKUP(D33,'Drop downs'!A:B,2,FALSE)</f>
        <v>1</v>
      </c>
      <c r="F33">
        <f t="shared" si="5"/>
        <v>0</v>
      </c>
      <c r="H33" t="e">
        <f>VLOOKUP(G33,'Drop downs'!A:B,2,FALSE)</f>
        <v>#N/A</v>
      </c>
      <c r="I33" t="e">
        <f t="shared" si="4"/>
        <v>#N/A</v>
      </c>
      <c r="K33" t="e">
        <f>VLOOKUP(J33,'Drop downs'!A:B,2,FALSE)</f>
        <v>#N/A</v>
      </c>
      <c r="L33" t="e">
        <f t="shared" si="6"/>
        <v>#N/A</v>
      </c>
    </row>
    <row r="34" spans="2:12" x14ac:dyDescent="0.25">
      <c r="B34" t="s">
        <v>741</v>
      </c>
      <c r="D34" t="s">
        <v>25</v>
      </c>
      <c r="E34">
        <f>VLOOKUP(D34,'Drop downs'!A:B,2,FALSE)</f>
        <v>2</v>
      </c>
      <c r="F34">
        <f t="shared" si="5"/>
        <v>0</v>
      </c>
      <c r="H34" t="e">
        <f>VLOOKUP(G34,'Drop downs'!A:B,2,FALSE)</f>
        <v>#N/A</v>
      </c>
      <c r="I34" t="e">
        <f t="shared" si="4"/>
        <v>#N/A</v>
      </c>
      <c r="K34" t="e">
        <f>VLOOKUP(J34,'Drop downs'!A:B,2,FALSE)</f>
        <v>#N/A</v>
      </c>
      <c r="L34" t="e">
        <f t="shared" si="6"/>
        <v>#N/A</v>
      </c>
    </row>
    <row r="35" spans="2:12" x14ac:dyDescent="0.25">
      <c r="B35" t="s">
        <v>742</v>
      </c>
      <c r="D35" t="s">
        <v>26</v>
      </c>
      <c r="E35">
        <f>VLOOKUP(D35,'Drop downs'!A:B,2,FALSE)</f>
        <v>3</v>
      </c>
      <c r="F35">
        <f t="shared" si="5"/>
        <v>0</v>
      </c>
      <c r="H35" t="e">
        <f>VLOOKUP(G35,'Drop downs'!A:B,2,FALSE)</f>
        <v>#N/A</v>
      </c>
      <c r="I35" t="e">
        <f t="shared" si="4"/>
        <v>#N/A</v>
      </c>
      <c r="K35" t="e">
        <f>VLOOKUP(J35,'Drop downs'!A:B,2,FALSE)</f>
        <v>#N/A</v>
      </c>
      <c r="L35" t="e">
        <f t="shared" si="6"/>
        <v>#N/A</v>
      </c>
    </row>
    <row r="36" spans="2:12" x14ac:dyDescent="0.25">
      <c r="B36" t="s">
        <v>743</v>
      </c>
      <c r="D36" t="s">
        <v>27</v>
      </c>
      <c r="E36">
        <f>VLOOKUP(D36,'Drop downs'!A:B,2,FALSE)</f>
        <v>4</v>
      </c>
      <c r="F36">
        <f t="shared" si="5"/>
        <v>0</v>
      </c>
      <c r="H36" t="e">
        <f>VLOOKUP(G36,'Drop downs'!A:B,2,FALSE)</f>
        <v>#N/A</v>
      </c>
      <c r="I36" t="e">
        <f t="shared" si="4"/>
        <v>#N/A</v>
      </c>
      <c r="K36" t="e">
        <f>VLOOKUP(J36,'Drop downs'!A:B,2,FALSE)</f>
        <v>#N/A</v>
      </c>
      <c r="L36" t="e">
        <f t="shared" si="6"/>
        <v>#N/A</v>
      </c>
    </row>
    <row r="37" spans="2:12" x14ac:dyDescent="0.25">
      <c r="B37" t="s">
        <v>744</v>
      </c>
      <c r="D37" t="s">
        <v>24</v>
      </c>
      <c r="E37">
        <f>VLOOKUP(D37,'Drop downs'!A:B,2,FALSE)</f>
        <v>1</v>
      </c>
      <c r="F37">
        <f t="shared" si="5"/>
        <v>0</v>
      </c>
      <c r="H37" t="e">
        <f>VLOOKUP(G37,'Drop downs'!A:B,2,FALSE)</f>
        <v>#N/A</v>
      </c>
      <c r="I37" t="e">
        <f t="shared" si="4"/>
        <v>#N/A</v>
      </c>
      <c r="K37" t="e">
        <f>VLOOKUP(J37,'Drop downs'!A:B,2,FALSE)</f>
        <v>#N/A</v>
      </c>
      <c r="L37" t="e">
        <f t="shared" si="6"/>
        <v>#N/A</v>
      </c>
    </row>
    <row r="38" spans="2:12" x14ac:dyDescent="0.25">
      <c r="B38" t="s">
        <v>745</v>
      </c>
      <c r="D38" t="s">
        <v>25</v>
      </c>
      <c r="E38">
        <f>VLOOKUP(D38,'Drop downs'!A:B,2,FALSE)</f>
        <v>2</v>
      </c>
      <c r="F38">
        <f t="shared" si="5"/>
        <v>0</v>
      </c>
      <c r="H38" t="e">
        <f>VLOOKUP(G38,'Drop downs'!A:B,2,FALSE)</f>
        <v>#N/A</v>
      </c>
      <c r="I38" t="e">
        <f t="shared" si="4"/>
        <v>#N/A</v>
      </c>
      <c r="K38" t="e">
        <f>VLOOKUP(J38,'Drop downs'!A:B,2,FALSE)</f>
        <v>#N/A</v>
      </c>
      <c r="L38" t="e">
        <f t="shared" si="6"/>
        <v>#N/A</v>
      </c>
    </row>
    <row r="39" spans="2:12" x14ac:dyDescent="0.25">
      <c r="B39" t="s">
        <v>746</v>
      </c>
      <c r="D39" t="s">
        <v>26</v>
      </c>
      <c r="E39">
        <f>VLOOKUP(D39,'Drop downs'!A:B,2,FALSE)</f>
        <v>3</v>
      </c>
      <c r="F39">
        <f t="shared" si="5"/>
        <v>0</v>
      </c>
      <c r="H39" t="e">
        <f>VLOOKUP(G39,'Drop downs'!A:B,2,FALSE)</f>
        <v>#N/A</v>
      </c>
      <c r="I39" t="e">
        <f t="shared" si="4"/>
        <v>#N/A</v>
      </c>
      <c r="K39" t="e">
        <f>VLOOKUP(J39,'Drop downs'!A:B,2,FALSE)</f>
        <v>#N/A</v>
      </c>
      <c r="L39" t="e">
        <f t="shared" si="6"/>
        <v>#N/A</v>
      </c>
    </row>
    <row r="40" spans="2:12" x14ac:dyDescent="0.25">
      <c r="B40" t="s">
        <v>747</v>
      </c>
      <c r="D40" t="s">
        <v>27</v>
      </c>
      <c r="E40">
        <f>VLOOKUP(D40,'Drop downs'!A:B,2,FALSE)</f>
        <v>4</v>
      </c>
      <c r="F40">
        <f t="shared" si="5"/>
        <v>0</v>
      </c>
      <c r="H40" t="e">
        <f>VLOOKUP(G40,'Drop downs'!A:B,2,FALSE)</f>
        <v>#N/A</v>
      </c>
      <c r="I40" t="e">
        <f t="shared" si="4"/>
        <v>#N/A</v>
      </c>
      <c r="K40" t="e">
        <f>VLOOKUP(J40,'Drop downs'!A:B,2,FALSE)</f>
        <v>#N/A</v>
      </c>
      <c r="L40" t="e">
        <f t="shared" si="6"/>
        <v>#N/A</v>
      </c>
    </row>
    <row r="41" spans="2:12" x14ac:dyDescent="0.25">
      <c r="B41" t="s">
        <v>748</v>
      </c>
      <c r="D41" t="s">
        <v>24</v>
      </c>
      <c r="E41">
        <f>VLOOKUP(D41,'Drop downs'!A:B,2,FALSE)</f>
        <v>1</v>
      </c>
      <c r="F41">
        <f t="shared" si="5"/>
        <v>0</v>
      </c>
      <c r="H41" t="e">
        <f>VLOOKUP(G41,'Drop downs'!A:B,2,FALSE)</f>
        <v>#N/A</v>
      </c>
      <c r="I41" t="e">
        <f t="shared" si="4"/>
        <v>#N/A</v>
      </c>
      <c r="K41" t="e">
        <f>VLOOKUP(J41,'Drop downs'!A:B,2,FALSE)</f>
        <v>#N/A</v>
      </c>
      <c r="L41" t="e">
        <f t="shared" si="6"/>
        <v>#N/A</v>
      </c>
    </row>
    <row r="42" spans="2:12" x14ac:dyDescent="0.25">
      <c r="B42" t="s">
        <v>749</v>
      </c>
      <c r="D42" t="s">
        <v>25</v>
      </c>
      <c r="E42">
        <f>VLOOKUP(D42,'Drop downs'!A:B,2,FALSE)</f>
        <v>2</v>
      </c>
      <c r="F42">
        <f t="shared" si="5"/>
        <v>0</v>
      </c>
      <c r="H42" t="e">
        <f>VLOOKUP(G42,'Drop downs'!A:B,2,FALSE)</f>
        <v>#N/A</v>
      </c>
      <c r="I42" t="e">
        <f t="shared" si="4"/>
        <v>#N/A</v>
      </c>
      <c r="K42" t="e">
        <f>VLOOKUP(J42,'Drop downs'!A:B,2,FALSE)</f>
        <v>#N/A</v>
      </c>
      <c r="L42" t="e">
        <f t="shared" si="6"/>
        <v>#N/A</v>
      </c>
    </row>
    <row r="43" spans="2:12" x14ac:dyDescent="0.25">
      <c r="B43" t="s">
        <v>750</v>
      </c>
      <c r="D43" t="s">
        <v>26</v>
      </c>
      <c r="E43">
        <f>VLOOKUP(D43,'Drop downs'!A:B,2,FALSE)</f>
        <v>3</v>
      </c>
      <c r="F43">
        <f t="shared" si="5"/>
        <v>0</v>
      </c>
      <c r="H43" t="e">
        <f>VLOOKUP(G43,'Drop downs'!A:B,2,FALSE)</f>
        <v>#N/A</v>
      </c>
      <c r="I43" t="e">
        <f t="shared" si="4"/>
        <v>#N/A</v>
      </c>
      <c r="K43" t="e">
        <f>VLOOKUP(J43,'Drop downs'!A:B,2,FALSE)</f>
        <v>#N/A</v>
      </c>
      <c r="L43" t="e">
        <f t="shared" si="6"/>
        <v>#N/A</v>
      </c>
    </row>
    <row r="44" spans="2:12" x14ac:dyDescent="0.25">
      <c r="B44" t="s">
        <v>751</v>
      </c>
      <c r="D44" t="s">
        <v>27</v>
      </c>
      <c r="E44">
        <f>VLOOKUP(D44,'Drop downs'!A:B,2,FALSE)</f>
        <v>4</v>
      </c>
      <c r="F44">
        <f t="shared" si="5"/>
        <v>0</v>
      </c>
      <c r="H44" t="e">
        <f>VLOOKUP(G44,'Drop downs'!A:B,2,FALSE)</f>
        <v>#N/A</v>
      </c>
      <c r="I44" t="e">
        <f t="shared" si="4"/>
        <v>#N/A</v>
      </c>
      <c r="K44" t="e">
        <f>VLOOKUP(J44,'Drop downs'!A:B,2,FALSE)</f>
        <v>#N/A</v>
      </c>
      <c r="L44" t="e">
        <f t="shared" si="6"/>
        <v>#N/A</v>
      </c>
    </row>
    <row r="45" spans="2:12" x14ac:dyDescent="0.25">
      <c r="B45" t="s">
        <v>752</v>
      </c>
      <c r="D45" t="s">
        <v>24</v>
      </c>
      <c r="E45">
        <f>VLOOKUP(D45,'Drop downs'!A:B,2,FALSE)</f>
        <v>1</v>
      </c>
      <c r="F45">
        <f t="shared" si="5"/>
        <v>0</v>
      </c>
      <c r="H45" t="e">
        <f>VLOOKUP(G45,'Drop downs'!A:B,2,FALSE)</f>
        <v>#N/A</v>
      </c>
      <c r="I45" t="e">
        <f t="shared" si="4"/>
        <v>#N/A</v>
      </c>
      <c r="K45" t="e">
        <f>VLOOKUP(J45,'Drop downs'!A:B,2,FALSE)</f>
        <v>#N/A</v>
      </c>
      <c r="L45" t="e">
        <f t="shared" si="6"/>
        <v>#N/A</v>
      </c>
    </row>
    <row r="46" spans="2:12" x14ac:dyDescent="0.25">
      <c r="B46" t="s">
        <v>753</v>
      </c>
      <c r="D46" t="s">
        <v>25</v>
      </c>
      <c r="E46">
        <f>VLOOKUP(D46,'Drop downs'!A:B,2,FALSE)</f>
        <v>2</v>
      </c>
      <c r="F46">
        <f t="shared" si="5"/>
        <v>0</v>
      </c>
      <c r="H46" t="e">
        <f>VLOOKUP(G46,'Drop downs'!A:B,2,FALSE)</f>
        <v>#N/A</v>
      </c>
      <c r="I46" t="e">
        <f t="shared" si="4"/>
        <v>#N/A</v>
      </c>
      <c r="K46" t="e">
        <f>VLOOKUP(J46,'Drop downs'!A:B,2,FALSE)</f>
        <v>#N/A</v>
      </c>
      <c r="L46" t="e">
        <f t="shared" si="6"/>
        <v>#N/A</v>
      </c>
    </row>
    <row r="47" spans="2:12" x14ac:dyDescent="0.25">
      <c r="B47" t="s">
        <v>754</v>
      </c>
      <c r="D47" t="s">
        <v>26</v>
      </c>
      <c r="E47">
        <f>VLOOKUP(D47,'Drop downs'!A:B,2,FALSE)</f>
        <v>3</v>
      </c>
      <c r="F47">
        <f t="shared" si="5"/>
        <v>0</v>
      </c>
      <c r="H47" t="e">
        <f>VLOOKUP(G47,'Drop downs'!A:B,2,FALSE)</f>
        <v>#N/A</v>
      </c>
      <c r="I47" t="e">
        <f t="shared" si="4"/>
        <v>#N/A</v>
      </c>
      <c r="K47" t="e">
        <f>VLOOKUP(J47,'Drop downs'!A:B,2,FALSE)</f>
        <v>#N/A</v>
      </c>
      <c r="L47" t="e">
        <f t="shared" si="6"/>
        <v>#N/A</v>
      </c>
    </row>
    <row r="48" spans="2:12" x14ac:dyDescent="0.25">
      <c r="B48" t="s">
        <v>755</v>
      </c>
      <c r="D48" t="s">
        <v>27</v>
      </c>
      <c r="E48">
        <f>VLOOKUP(D48,'Drop downs'!A:B,2,FALSE)</f>
        <v>4</v>
      </c>
      <c r="F48">
        <f t="shared" si="5"/>
        <v>0</v>
      </c>
      <c r="H48" t="e">
        <f>VLOOKUP(G48,'Drop downs'!A:B,2,FALSE)</f>
        <v>#N/A</v>
      </c>
      <c r="I48" t="e">
        <f t="shared" si="4"/>
        <v>#N/A</v>
      </c>
      <c r="K48" t="e">
        <f>VLOOKUP(J48,'Drop downs'!A:B,2,FALSE)</f>
        <v>#N/A</v>
      </c>
      <c r="L48" t="e">
        <f t="shared" si="6"/>
        <v>#N/A</v>
      </c>
    </row>
    <row r="49" spans="2:12" x14ac:dyDescent="0.25">
      <c r="B49" t="s">
        <v>756</v>
      </c>
      <c r="D49" t="s">
        <v>24</v>
      </c>
      <c r="E49">
        <f>VLOOKUP(D49,'Drop downs'!A:B,2,FALSE)</f>
        <v>1</v>
      </c>
      <c r="F49">
        <f t="shared" si="5"/>
        <v>0</v>
      </c>
      <c r="H49" t="e">
        <f>VLOOKUP(G49,'Drop downs'!A:B,2,FALSE)</f>
        <v>#N/A</v>
      </c>
      <c r="I49" t="e">
        <f t="shared" si="4"/>
        <v>#N/A</v>
      </c>
      <c r="K49" t="e">
        <f>VLOOKUP(J49,'Drop downs'!A:B,2,FALSE)</f>
        <v>#N/A</v>
      </c>
      <c r="L49" t="e">
        <f t="shared" si="6"/>
        <v>#N/A</v>
      </c>
    </row>
    <row r="50" spans="2:12" x14ac:dyDescent="0.25">
      <c r="B50" t="s">
        <v>757</v>
      </c>
      <c r="D50" t="s">
        <v>25</v>
      </c>
      <c r="E50">
        <f>VLOOKUP(D50,'Drop downs'!A:B,2,FALSE)</f>
        <v>2</v>
      </c>
      <c r="F50">
        <f t="shared" si="5"/>
        <v>0</v>
      </c>
      <c r="H50" t="e">
        <f>VLOOKUP(G50,'Drop downs'!A:B,2,FALSE)</f>
        <v>#N/A</v>
      </c>
      <c r="I50" t="e">
        <f t="shared" si="4"/>
        <v>#N/A</v>
      </c>
      <c r="K50" t="e">
        <f>VLOOKUP(J50,'Drop downs'!A:B,2,FALSE)</f>
        <v>#N/A</v>
      </c>
      <c r="L50" t="e">
        <f t="shared" si="6"/>
        <v>#N/A</v>
      </c>
    </row>
    <row r="51" spans="2:12" x14ac:dyDescent="0.25">
      <c r="B51" t="s">
        <v>758</v>
      </c>
      <c r="D51" t="s">
        <v>26</v>
      </c>
      <c r="E51">
        <f>VLOOKUP(D51,'Drop downs'!A:B,2,FALSE)</f>
        <v>3</v>
      </c>
      <c r="F51">
        <f t="shared" si="5"/>
        <v>0</v>
      </c>
      <c r="H51" t="e">
        <f>VLOOKUP(G51,'Drop downs'!A:B,2,FALSE)</f>
        <v>#N/A</v>
      </c>
      <c r="I51" t="e">
        <f t="shared" si="4"/>
        <v>#N/A</v>
      </c>
      <c r="K51" t="e">
        <f>VLOOKUP(J51,'Drop downs'!A:B,2,FALSE)</f>
        <v>#N/A</v>
      </c>
      <c r="L51" t="e">
        <f t="shared" si="6"/>
        <v>#N/A</v>
      </c>
    </row>
    <row r="52" spans="2:12" x14ac:dyDescent="0.25">
      <c r="B52" t="s">
        <v>759</v>
      </c>
      <c r="D52" t="s">
        <v>27</v>
      </c>
      <c r="E52">
        <f>VLOOKUP(D52,'Drop downs'!A:B,2,FALSE)</f>
        <v>4</v>
      </c>
      <c r="F52">
        <f t="shared" si="5"/>
        <v>0</v>
      </c>
      <c r="H52" t="e">
        <f>VLOOKUP(G52,'Drop downs'!A:B,2,FALSE)</f>
        <v>#N/A</v>
      </c>
      <c r="I52" t="e">
        <f t="shared" si="4"/>
        <v>#N/A</v>
      </c>
      <c r="K52" t="e">
        <f>VLOOKUP(J52,'Drop downs'!A:B,2,FALSE)</f>
        <v>#N/A</v>
      </c>
      <c r="L52" t="e">
        <f t="shared" si="6"/>
        <v>#N/A</v>
      </c>
    </row>
    <row r="53" spans="2:12" x14ac:dyDescent="0.25">
      <c r="B53" t="s">
        <v>760</v>
      </c>
      <c r="D53" t="s">
        <v>24</v>
      </c>
      <c r="E53">
        <f>VLOOKUP(D53,'Drop downs'!A:B,2,FALSE)</f>
        <v>1</v>
      </c>
      <c r="F53">
        <f t="shared" si="5"/>
        <v>0</v>
      </c>
      <c r="H53" t="e">
        <f>VLOOKUP(G53,'Drop downs'!A:B,2,FALSE)</f>
        <v>#N/A</v>
      </c>
      <c r="I53" t="e">
        <f t="shared" si="4"/>
        <v>#N/A</v>
      </c>
      <c r="K53" t="e">
        <f>VLOOKUP(J53,'Drop downs'!A:B,2,FALSE)</f>
        <v>#N/A</v>
      </c>
      <c r="L53" t="e">
        <f t="shared" si="6"/>
        <v>#N/A</v>
      </c>
    </row>
    <row r="54" spans="2:12" x14ac:dyDescent="0.25">
      <c r="B54" t="s">
        <v>761</v>
      </c>
      <c r="D54" t="s">
        <v>25</v>
      </c>
      <c r="E54">
        <f>VLOOKUP(D54,'Drop downs'!A:B,2,FALSE)</f>
        <v>2</v>
      </c>
      <c r="F54">
        <f t="shared" si="5"/>
        <v>0</v>
      </c>
      <c r="H54" t="e">
        <f>VLOOKUP(G54,'Drop downs'!A:B,2,FALSE)</f>
        <v>#N/A</v>
      </c>
      <c r="I54" t="e">
        <f t="shared" si="4"/>
        <v>#N/A</v>
      </c>
      <c r="K54" t="e">
        <f>VLOOKUP(J54,'Drop downs'!A:B,2,FALSE)</f>
        <v>#N/A</v>
      </c>
      <c r="L54" t="e">
        <f t="shared" si="6"/>
        <v>#N/A</v>
      </c>
    </row>
    <row r="55" spans="2:12" x14ac:dyDescent="0.25">
      <c r="B55" t="s">
        <v>762</v>
      </c>
      <c r="D55" t="s">
        <v>26</v>
      </c>
      <c r="E55">
        <f>VLOOKUP(D55,'Drop downs'!A:B,2,FALSE)</f>
        <v>3</v>
      </c>
      <c r="F55">
        <f t="shared" si="5"/>
        <v>0</v>
      </c>
      <c r="H55" t="e">
        <f>VLOOKUP(G55,'Drop downs'!A:B,2,FALSE)</f>
        <v>#N/A</v>
      </c>
      <c r="I55" t="e">
        <f t="shared" si="4"/>
        <v>#N/A</v>
      </c>
      <c r="K55" t="e">
        <f>VLOOKUP(J55,'Drop downs'!A:B,2,FALSE)</f>
        <v>#N/A</v>
      </c>
      <c r="L55" t="e">
        <f t="shared" si="6"/>
        <v>#N/A</v>
      </c>
    </row>
    <row r="56" spans="2:12" x14ac:dyDescent="0.25">
      <c r="B56" t="s">
        <v>763</v>
      </c>
      <c r="D56" t="s">
        <v>27</v>
      </c>
      <c r="E56">
        <f>VLOOKUP(D56,'Drop downs'!A:B,2,FALSE)</f>
        <v>4</v>
      </c>
      <c r="F56">
        <f t="shared" si="5"/>
        <v>0</v>
      </c>
      <c r="H56" t="e">
        <f>VLOOKUP(G56,'Drop downs'!A:B,2,FALSE)</f>
        <v>#N/A</v>
      </c>
      <c r="I56" t="e">
        <f t="shared" si="4"/>
        <v>#N/A</v>
      </c>
      <c r="K56" t="e">
        <f>VLOOKUP(J56,'Drop downs'!A:B,2,FALSE)</f>
        <v>#N/A</v>
      </c>
      <c r="L56" t="e">
        <f t="shared" si="6"/>
        <v>#N/A</v>
      </c>
    </row>
    <row r="57" spans="2:12" x14ac:dyDescent="0.25">
      <c r="B57" t="s">
        <v>764</v>
      </c>
      <c r="D57" t="s">
        <v>24</v>
      </c>
      <c r="E57">
        <f>VLOOKUP(D57,'Drop downs'!A:B,2,FALSE)</f>
        <v>1</v>
      </c>
      <c r="F57">
        <f t="shared" si="5"/>
        <v>0</v>
      </c>
      <c r="H57" t="e">
        <f>VLOOKUP(G57,'Drop downs'!A:B,2,FALSE)</f>
        <v>#N/A</v>
      </c>
      <c r="I57" t="e">
        <f t="shared" si="4"/>
        <v>#N/A</v>
      </c>
      <c r="K57" t="e">
        <f>VLOOKUP(J57,'Drop downs'!A:B,2,FALSE)</f>
        <v>#N/A</v>
      </c>
      <c r="L57" t="e">
        <f t="shared" si="6"/>
        <v>#N/A</v>
      </c>
    </row>
    <row r="58" spans="2:12" x14ac:dyDescent="0.25">
      <c r="B58" t="s">
        <v>765</v>
      </c>
      <c r="D58" t="s">
        <v>25</v>
      </c>
      <c r="E58">
        <f>VLOOKUP(D58,'Drop downs'!A:B,2,FALSE)</f>
        <v>2</v>
      </c>
      <c r="F58">
        <f t="shared" si="5"/>
        <v>0</v>
      </c>
      <c r="H58" t="e">
        <f>VLOOKUP(G58,'Drop downs'!A:B,2,FALSE)</f>
        <v>#N/A</v>
      </c>
      <c r="I58" t="e">
        <f t="shared" si="4"/>
        <v>#N/A</v>
      </c>
      <c r="K58" t="e">
        <f>VLOOKUP(J58,'Drop downs'!A:B,2,FALSE)</f>
        <v>#N/A</v>
      </c>
      <c r="L58" t="e">
        <f t="shared" si="6"/>
        <v>#N/A</v>
      </c>
    </row>
    <row r="59" spans="2:12" x14ac:dyDescent="0.25">
      <c r="B59" t="s">
        <v>766</v>
      </c>
      <c r="D59" t="s">
        <v>26</v>
      </c>
      <c r="E59">
        <f>VLOOKUP(D59,'Drop downs'!A:B,2,FALSE)</f>
        <v>3</v>
      </c>
      <c r="F59">
        <f t="shared" si="5"/>
        <v>0</v>
      </c>
      <c r="H59" t="e">
        <f>VLOOKUP(G59,'Drop downs'!A:B,2,FALSE)</f>
        <v>#N/A</v>
      </c>
      <c r="I59" t="e">
        <f t="shared" si="4"/>
        <v>#N/A</v>
      </c>
      <c r="K59" t="e">
        <f>VLOOKUP(J59,'Drop downs'!A:B,2,FALSE)</f>
        <v>#N/A</v>
      </c>
      <c r="L59" t="e">
        <f t="shared" si="6"/>
        <v>#N/A</v>
      </c>
    </row>
    <row r="60" spans="2:12" x14ac:dyDescent="0.25">
      <c r="B60" t="s">
        <v>767</v>
      </c>
      <c r="D60" t="s">
        <v>27</v>
      </c>
      <c r="E60">
        <f>VLOOKUP(D60,'Drop downs'!A:B,2,FALSE)</f>
        <v>4</v>
      </c>
      <c r="F60">
        <f t="shared" si="5"/>
        <v>0</v>
      </c>
      <c r="H60" t="e">
        <f>VLOOKUP(G60,'Drop downs'!A:B,2,FALSE)</f>
        <v>#N/A</v>
      </c>
      <c r="I60" t="e">
        <f t="shared" si="4"/>
        <v>#N/A</v>
      </c>
      <c r="K60" t="e">
        <f>VLOOKUP(J60,'Drop downs'!A:B,2,FALSE)</f>
        <v>#N/A</v>
      </c>
      <c r="L60" t="e">
        <f t="shared" si="6"/>
        <v>#N/A</v>
      </c>
    </row>
    <row r="61" spans="2:12" x14ac:dyDescent="0.25">
      <c r="B61" t="s">
        <v>768</v>
      </c>
      <c r="D61" t="s">
        <v>24</v>
      </c>
      <c r="E61">
        <f>VLOOKUP(D61,'Drop downs'!A:B,2,FALSE)</f>
        <v>1</v>
      </c>
      <c r="F61">
        <f t="shared" si="5"/>
        <v>0</v>
      </c>
      <c r="H61" t="e">
        <f>VLOOKUP(G61,'Drop downs'!A:B,2,FALSE)</f>
        <v>#N/A</v>
      </c>
      <c r="I61" t="e">
        <f t="shared" si="4"/>
        <v>#N/A</v>
      </c>
      <c r="K61" t="e">
        <f>VLOOKUP(J61,'Drop downs'!A:B,2,FALSE)</f>
        <v>#N/A</v>
      </c>
      <c r="L61" t="e">
        <f t="shared" si="6"/>
        <v>#N/A</v>
      </c>
    </row>
    <row r="62" spans="2:12" x14ac:dyDescent="0.25">
      <c r="B62" t="s">
        <v>769</v>
      </c>
      <c r="D62" t="s">
        <v>25</v>
      </c>
      <c r="E62">
        <f>VLOOKUP(D62,'Drop downs'!A:B,2,FALSE)</f>
        <v>2</v>
      </c>
      <c r="F62">
        <f t="shared" si="5"/>
        <v>0</v>
      </c>
      <c r="H62" t="e">
        <f>VLOOKUP(G62,'Drop downs'!A:B,2,FALSE)</f>
        <v>#N/A</v>
      </c>
      <c r="I62" t="e">
        <f t="shared" si="4"/>
        <v>#N/A</v>
      </c>
      <c r="K62" t="e">
        <f>VLOOKUP(J62,'Drop downs'!A:B,2,FALSE)</f>
        <v>#N/A</v>
      </c>
      <c r="L62" t="e">
        <f t="shared" si="6"/>
        <v>#N/A</v>
      </c>
    </row>
    <row r="63" spans="2:12" x14ac:dyDescent="0.25">
      <c r="B63" t="s">
        <v>770</v>
      </c>
      <c r="D63" t="s">
        <v>26</v>
      </c>
      <c r="E63">
        <f>VLOOKUP(D63,'Drop downs'!A:B,2,FALSE)</f>
        <v>3</v>
      </c>
      <c r="F63">
        <f t="shared" si="5"/>
        <v>0</v>
      </c>
      <c r="H63" t="e">
        <f>VLOOKUP(G63,'Drop downs'!A:B,2,FALSE)</f>
        <v>#N/A</v>
      </c>
      <c r="I63" t="e">
        <f t="shared" si="4"/>
        <v>#N/A</v>
      </c>
      <c r="K63" t="e">
        <f>VLOOKUP(J63,'Drop downs'!A:B,2,FALSE)</f>
        <v>#N/A</v>
      </c>
      <c r="L63" t="e">
        <f t="shared" si="6"/>
        <v>#N/A</v>
      </c>
    </row>
    <row r="64" spans="2:12" x14ac:dyDescent="0.25">
      <c r="B64" t="s">
        <v>771</v>
      </c>
      <c r="D64" t="s">
        <v>27</v>
      </c>
      <c r="E64">
        <f>VLOOKUP(D64,'Drop downs'!A:B,2,FALSE)</f>
        <v>4</v>
      </c>
      <c r="F64">
        <f t="shared" si="5"/>
        <v>0</v>
      </c>
      <c r="H64" t="e">
        <f>VLOOKUP(G64,'Drop downs'!A:B,2,FALSE)</f>
        <v>#N/A</v>
      </c>
      <c r="I64" t="e">
        <f t="shared" si="4"/>
        <v>#N/A</v>
      </c>
      <c r="K64" t="e">
        <f>VLOOKUP(J64,'Drop downs'!A:B,2,FALSE)</f>
        <v>#N/A</v>
      </c>
      <c r="L64" t="e">
        <f t="shared" si="6"/>
        <v>#N/A</v>
      </c>
    </row>
    <row r="65" spans="2:12" x14ac:dyDescent="0.25">
      <c r="B65" t="s">
        <v>772</v>
      </c>
      <c r="D65" t="s">
        <v>24</v>
      </c>
      <c r="E65">
        <f>VLOOKUP(D65,'Drop downs'!A:B,2,FALSE)</f>
        <v>1</v>
      </c>
      <c r="F65">
        <f t="shared" si="5"/>
        <v>0</v>
      </c>
      <c r="H65" t="e">
        <f>VLOOKUP(G65,'Drop downs'!A:B,2,FALSE)</f>
        <v>#N/A</v>
      </c>
      <c r="I65" t="e">
        <f t="shared" si="4"/>
        <v>#N/A</v>
      </c>
      <c r="K65" t="e">
        <f>VLOOKUP(J65,'Drop downs'!A:B,2,FALSE)</f>
        <v>#N/A</v>
      </c>
      <c r="L65" t="e">
        <f t="shared" si="6"/>
        <v>#N/A</v>
      </c>
    </row>
    <row r="66" spans="2:12" x14ac:dyDescent="0.25">
      <c r="B66" t="s">
        <v>773</v>
      </c>
      <c r="D66" t="s">
        <v>25</v>
      </c>
      <c r="E66">
        <f>VLOOKUP(D66,'Drop downs'!A:B,2,FALSE)</f>
        <v>2</v>
      </c>
      <c r="F66">
        <f t="shared" si="5"/>
        <v>0</v>
      </c>
      <c r="H66" t="e">
        <f>VLOOKUP(G66,'Drop downs'!A:B,2,FALSE)</f>
        <v>#N/A</v>
      </c>
      <c r="I66" t="e">
        <f t="shared" si="4"/>
        <v>#N/A</v>
      </c>
      <c r="K66" t="e">
        <f>VLOOKUP(J66,'Drop downs'!A:B,2,FALSE)</f>
        <v>#N/A</v>
      </c>
      <c r="L66" t="e">
        <f t="shared" si="6"/>
        <v>#N/A</v>
      </c>
    </row>
    <row r="67" spans="2:12" x14ac:dyDescent="0.25">
      <c r="B67" t="s">
        <v>774</v>
      </c>
      <c r="D67" t="s">
        <v>26</v>
      </c>
      <c r="E67">
        <f>VLOOKUP(D67,'Drop downs'!A:B,2,FALSE)</f>
        <v>3</v>
      </c>
      <c r="F67">
        <f t="shared" si="5"/>
        <v>0</v>
      </c>
      <c r="H67" t="e">
        <f>VLOOKUP(G67,'Drop downs'!A:B,2,FALSE)</f>
        <v>#N/A</v>
      </c>
      <c r="I67" t="e">
        <f t="shared" si="4"/>
        <v>#N/A</v>
      </c>
      <c r="K67" t="e">
        <f>VLOOKUP(J67,'Drop downs'!A:B,2,FALSE)</f>
        <v>#N/A</v>
      </c>
      <c r="L67" t="e">
        <f t="shared" si="6"/>
        <v>#N/A</v>
      </c>
    </row>
    <row r="68" spans="2:12" x14ac:dyDescent="0.25">
      <c r="B68" t="s">
        <v>775</v>
      </c>
      <c r="D68" t="s">
        <v>27</v>
      </c>
      <c r="E68">
        <f>VLOOKUP(D68,'Drop downs'!A:B,2,FALSE)</f>
        <v>4</v>
      </c>
      <c r="F68">
        <f t="shared" si="5"/>
        <v>0</v>
      </c>
      <c r="H68" t="e">
        <f>VLOOKUP(G68,'Drop downs'!A:B,2,FALSE)</f>
        <v>#N/A</v>
      </c>
      <c r="I68" t="e">
        <f t="shared" si="4"/>
        <v>#N/A</v>
      </c>
      <c r="K68" t="e">
        <f>VLOOKUP(J68,'Drop downs'!A:B,2,FALSE)</f>
        <v>#N/A</v>
      </c>
      <c r="L68" t="e">
        <f t="shared" si="6"/>
        <v>#N/A</v>
      </c>
    </row>
    <row r="69" spans="2:12" x14ac:dyDescent="0.25">
      <c r="B69" t="s">
        <v>776</v>
      </c>
      <c r="D69" t="s">
        <v>24</v>
      </c>
      <c r="E69">
        <f>VLOOKUP(D69,'Drop downs'!A:B,2,FALSE)</f>
        <v>1</v>
      </c>
      <c r="F69">
        <f t="shared" si="5"/>
        <v>0</v>
      </c>
      <c r="H69" t="e">
        <f>VLOOKUP(G69,'Drop downs'!A:B,2,FALSE)</f>
        <v>#N/A</v>
      </c>
      <c r="I69" t="e">
        <f t="shared" si="4"/>
        <v>#N/A</v>
      </c>
      <c r="K69" t="e">
        <f>VLOOKUP(J69,'Drop downs'!A:B,2,FALSE)</f>
        <v>#N/A</v>
      </c>
      <c r="L69" t="e">
        <f t="shared" si="6"/>
        <v>#N/A</v>
      </c>
    </row>
    <row r="70" spans="2:12" x14ac:dyDescent="0.25">
      <c r="B70" t="s">
        <v>777</v>
      </c>
      <c r="D70" t="s">
        <v>25</v>
      </c>
      <c r="E70">
        <f>VLOOKUP(D70,'Drop downs'!A:B,2,FALSE)</f>
        <v>2</v>
      </c>
      <c r="F70">
        <f t="shared" si="5"/>
        <v>0</v>
      </c>
      <c r="H70" t="e">
        <f>VLOOKUP(G70,'Drop downs'!A:B,2,FALSE)</f>
        <v>#N/A</v>
      </c>
      <c r="I70" t="e">
        <f t="shared" si="4"/>
        <v>#N/A</v>
      </c>
      <c r="K70" t="e">
        <f>VLOOKUP(J70,'Drop downs'!A:B,2,FALSE)</f>
        <v>#N/A</v>
      </c>
      <c r="L70" t="e">
        <f t="shared" si="6"/>
        <v>#N/A</v>
      </c>
    </row>
  </sheetData>
  <mergeCells count="11">
    <mergeCell ref="I3:L5"/>
    <mergeCell ref="G10:H10"/>
    <mergeCell ref="I10:J10"/>
    <mergeCell ref="K10:L10"/>
    <mergeCell ref="D19:F19"/>
    <mergeCell ref="G19:I19"/>
    <mergeCell ref="J19:L19"/>
    <mergeCell ref="C13:E13"/>
    <mergeCell ref="C14:E14"/>
    <mergeCell ref="C15:E15"/>
    <mergeCell ref="C12:E12"/>
  </mergeCells>
  <phoneticPr fontId="9" type="noConversion"/>
  <conditionalFormatting sqref="E6">
    <cfRule type="iconSet" priority="2">
      <iconSet showValue="0">
        <cfvo type="percent" val="0"/>
        <cfvo type="num" val="0.7"/>
        <cfvo type="num" val="0.75"/>
      </iconSet>
    </cfRule>
  </conditionalFormatting>
  <conditionalFormatting sqref="E7:E8">
    <cfRule type="iconSet" priority="1">
      <iconSet showValue="0">
        <cfvo type="percent" val="0"/>
        <cfvo type="num" val="0.7"/>
        <cfvo type="num" val="0.75"/>
      </iconSet>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69BD22C-3762-435A-AFDB-3DC66F2842D9}">
          <x14:formula1>
            <xm:f>'Drop downs'!$A$2:$A$5</xm:f>
          </x14:formula1>
          <xm:sqref>D21:D70 J21:J70 G21:G70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24CA2-5104-4639-9130-1F992AB3F730}">
  <dimension ref="B1:L50"/>
  <sheetViews>
    <sheetView showGridLines="0" topLeftCell="A22" zoomScale="80" zoomScaleNormal="80" workbookViewId="0">
      <selection activeCell="B21" sqref="B21:L50"/>
    </sheetView>
  </sheetViews>
  <sheetFormatPr defaultRowHeight="15" x14ac:dyDescent="0.25"/>
  <cols>
    <col min="1" max="1" width="4" customWidth="1"/>
    <col min="2" max="2" width="23.54296875" customWidth="1"/>
    <col min="3" max="3" width="15.1796875" customWidth="1"/>
    <col min="4" max="4" width="19.1796875" customWidth="1"/>
    <col min="5" max="5" width="22.5429687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s>
  <sheetData>
    <row r="1" spans="2:12" ht="21" x14ac:dyDescent="0.4">
      <c r="B1" s="16" t="s">
        <v>12</v>
      </c>
    </row>
    <row r="2" spans="2:12" ht="6.75" customHeight="1" thickBot="1" x14ac:dyDescent="0.35">
      <c r="B2" s="2"/>
    </row>
    <row r="3" spans="2:12" ht="16.2" thickTop="1" x14ac:dyDescent="0.3">
      <c r="B3" s="2"/>
      <c r="I3" s="135" t="s">
        <v>103</v>
      </c>
      <c r="J3" s="116"/>
      <c r="K3" s="116"/>
      <c r="L3" s="117"/>
    </row>
    <row r="4" spans="2:12" ht="9" customHeight="1" x14ac:dyDescent="0.3">
      <c r="B4" s="2"/>
      <c r="I4" s="118"/>
      <c r="J4" s="119"/>
      <c r="K4" s="119"/>
      <c r="L4" s="120"/>
    </row>
    <row r="5" spans="2:12" ht="30.75" customHeight="1" thickBot="1" x14ac:dyDescent="0.35">
      <c r="B5" s="13" t="s">
        <v>35</v>
      </c>
      <c r="C5" s="13" t="s">
        <v>36</v>
      </c>
      <c r="D5" s="25" t="s">
        <v>44</v>
      </c>
      <c r="E5" s="13" t="s">
        <v>37</v>
      </c>
      <c r="I5" s="121"/>
      <c r="J5" s="122"/>
      <c r="K5" s="122"/>
      <c r="L5" s="123"/>
    </row>
    <row r="6" spans="2:12" ht="15.6" thickTop="1" x14ac:dyDescent="0.25">
      <c r="B6" s="8" t="s">
        <v>6</v>
      </c>
      <c r="C6" s="9">
        <f>'Estate summary'!C6</f>
        <v>0</v>
      </c>
      <c r="D6" s="10" t="e">
        <f>SUM(H14:H15)</f>
        <v>#DIV/0!</v>
      </c>
      <c r="E6" s="10" t="e">
        <f>D6</f>
        <v>#DIV/0!</v>
      </c>
    </row>
    <row r="7" spans="2:12" x14ac:dyDescent="0.25">
      <c r="B7" s="8" t="s">
        <v>34</v>
      </c>
      <c r="C7" s="9"/>
      <c r="D7" s="10" t="e">
        <f>SUM(J14:J15)</f>
        <v>#DIV/0!</v>
      </c>
      <c r="E7" s="10" t="e">
        <f>D7</f>
        <v>#DIV/0!</v>
      </c>
    </row>
    <row r="8" spans="2:12"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70.2" customHeight="1" thickBot="1" x14ac:dyDescent="0.3">
      <c r="B12" s="35" t="s">
        <v>29</v>
      </c>
      <c r="C12" s="147" t="s">
        <v>140</v>
      </c>
      <c r="D12" s="147"/>
      <c r="E12" s="147"/>
      <c r="G12" s="22">
        <f>SUMIF(Table18[[#All],[Level]],"1",Table18[[#All],[Surface area of water (m₂)]])</f>
        <v>0</v>
      </c>
      <c r="H12" s="23" t="e">
        <f>G12/SUM(G12:G15)</f>
        <v>#DIV/0!</v>
      </c>
      <c r="I12" s="22">
        <f>SUMIF(Table18[[#All],[Level3]],"1",Table18[[#All],[Surface area of water (m₂)]])</f>
        <v>0</v>
      </c>
      <c r="J12" s="23" t="e">
        <f>I12/SUM(I12:I15)</f>
        <v>#DIV/0!</v>
      </c>
      <c r="K12" s="22">
        <f>SUMIF(Table18[[#All],[Level2]],"1",Table18[[#All],[Surface area of water (m₂)]])</f>
        <v>0</v>
      </c>
      <c r="L12" s="23" t="e">
        <f>K12/SUM(K12:K15)</f>
        <v>#DIV/0!</v>
      </c>
    </row>
    <row r="13" spans="2:12" ht="93.6" customHeight="1" thickBot="1" x14ac:dyDescent="0.3">
      <c r="B13" s="35" t="s">
        <v>31</v>
      </c>
      <c r="C13" s="137" t="s">
        <v>141</v>
      </c>
      <c r="D13" s="137"/>
      <c r="E13" s="137"/>
      <c r="G13" s="24">
        <f>SUMIF(Table18[[#All],[Level]],"2",Table18[[#All],[Surface area of water (m₂)]])</f>
        <v>0</v>
      </c>
      <c r="H13" s="10" t="e">
        <f>G13/SUM(G12:G15)</f>
        <v>#DIV/0!</v>
      </c>
      <c r="I13" s="24">
        <f>SUMIF(Table18[[#All],[Level3]],"2",Table18[[#All],[Surface area of water (m₂)]])</f>
        <v>0</v>
      </c>
      <c r="J13" s="10" t="e">
        <f>I13/SUM(I12:I15)</f>
        <v>#DIV/0!</v>
      </c>
      <c r="K13" s="24">
        <f>SUMIF(Table18[[#All],[Level2]],"2",Table18[[#All],[Surface area of water (m₂)]])</f>
        <v>0</v>
      </c>
      <c r="L13" s="10" t="e">
        <f>K13/SUM(K12:K15)</f>
        <v>#DIV/0!</v>
      </c>
    </row>
    <row r="14" spans="2:12" ht="99.6" customHeight="1" thickBot="1" x14ac:dyDescent="0.3">
      <c r="B14" s="35" t="s">
        <v>32</v>
      </c>
      <c r="C14" s="137" t="s">
        <v>142</v>
      </c>
      <c r="D14" s="137"/>
      <c r="E14" s="137"/>
      <c r="G14" s="24">
        <f>SUMIF(Table18[[#All],[Level]],"3",Table18[[#All],[Surface area of water (m₂)]])</f>
        <v>0</v>
      </c>
      <c r="H14" s="10" t="e">
        <f>G14/SUM(G12:G15)</f>
        <v>#DIV/0!</v>
      </c>
      <c r="I14" s="24">
        <f>SUMIF(Table18[[#All],[Level3]],"3",Table18[[#All],[Surface area of water (m₂)]])</f>
        <v>0</v>
      </c>
      <c r="J14" s="10" t="e">
        <f>I14/SUM(I12:I15)</f>
        <v>#DIV/0!</v>
      </c>
      <c r="K14" s="24">
        <f>SUMIF(Table18[[#All],[Level2]],"3",Table18[[#All],[Surface area of water (m₂)]])</f>
        <v>0</v>
      </c>
      <c r="L14" s="10" t="e">
        <f>K14/SUM(K12:K15)</f>
        <v>#DIV/0!</v>
      </c>
    </row>
    <row r="15" spans="2:12" ht="132" customHeight="1" thickBot="1" x14ac:dyDescent="0.3">
      <c r="B15" s="35" t="s">
        <v>33</v>
      </c>
      <c r="C15" s="137" t="s">
        <v>143</v>
      </c>
      <c r="D15" s="137"/>
      <c r="E15" s="137"/>
      <c r="G15" s="24">
        <f>SUMIF(Table18[[#All],[Level]],"4",Table18[[#All],[Surface area of water (m₂)]])</f>
        <v>0</v>
      </c>
      <c r="H15" s="10" t="e">
        <f>G15/SUM(G12:G15)</f>
        <v>#DIV/0!</v>
      </c>
      <c r="I15" s="24">
        <f>SUMIF(Table18[[#All],[Level3]],"4",Table18[[#All],[Surface area of water (m₂)]])</f>
        <v>0</v>
      </c>
      <c r="J15" s="10" t="e">
        <f>I15/SUM(I12:I15)</f>
        <v>#DIV/0!</v>
      </c>
      <c r="K15" s="24">
        <f>SUMIF(Table18[[#All],[Level2]],"4",Table18[[#All],[Surface area of water (m₂)]])</f>
        <v>0</v>
      </c>
      <c r="L15" s="10" t="e">
        <f>K15/SUM(K12:K15)</f>
        <v>#DIV/0!</v>
      </c>
    </row>
    <row r="16" spans="2:12" x14ac:dyDescent="0.25">
      <c r="B16" s="1"/>
    </row>
    <row r="19" spans="2:12" s="2" customFormat="1" ht="15.6" x14ac:dyDescent="0.3">
      <c r="D19" s="124" t="s">
        <v>6</v>
      </c>
      <c r="E19" s="124"/>
      <c r="F19" s="124"/>
      <c r="G19" s="125" t="s">
        <v>20</v>
      </c>
      <c r="H19" s="125"/>
      <c r="I19" s="125"/>
      <c r="J19" s="127">
        <v>2030</v>
      </c>
      <c r="K19" s="127"/>
      <c r="L19" s="127"/>
    </row>
    <row r="20" spans="2:12" s="4" customFormat="1" ht="30" customHeight="1" x14ac:dyDescent="0.3">
      <c r="B20" s="17" t="s">
        <v>0</v>
      </c>
      <c r="C20" s="17" t="s">
        <v>72</v>
      </c>
      <c r="D20" s="5" t="s">
        <v>5</v>
      </c>
      <c r="E20" s="5" t="s">
        <v>4</v>
      </c>
      <c r="F20" s="5" t="s">
        <v>3</v>
      </c>
      <c r="G20" s="6" t="s">
        <v>21</v>
      </c>
      <c r="H20" s="6" t="s">
        <v>22</v>
      </c>
      <c r="I20" s="6" t="s">
        <v>23</v>
      </c>
      <c r="J20" s="7" t="s">
        <v>38</v>
      </c>
      <c r="K20" s="7" t="s">
        <v>39</v>
      </c>
      <c r="L20" s="7" t="s">
        <v>40</v>
      </c>
    </row>
    <row r="21" spans="2:12" x14ac:dyDescent="0.25">
      <c r="B21" t="s">
        <v>86</v>
      </c>
      <c r="D21" t="s">
        <v>24</v>
      </c>
      <c r="E21">
        <f>VLOOKUP(D21,'Drop downs'!A:B,2,FALSE)</f>
        <v>1</v>
      </c>
      <c r="F21">
        <f>C21*E21</f>
        <v>0</v>
      </c>
      <c r="H21" t="e">
        <f>VLOOKUP(G21,'Drop downs'!A:B,2,FALSE)</f>
        <v>#N/A</v>
      </c>
      <c r="I21" t="e">
        <f>C21*H21</f>
        <v>#N/A</v>
      </c>
      <c r="K21" t="e">
        <f>VLOOKUP(J21,'Drop downs'!A:B,2,FALSE)</f>
        <v>#N/A</v>
      </c>
      <c r="L21" t="e">
        <f t="shared" ref="L21:L23" si="0">C21*K21</f>
        <v>#N/A</v>
      </c>
    </row>
    <row r="22" spans="2:12" x14ac:dyDescent="0.25">
      <c r="B22" t="s">
        <v>87</v>
      </c>
      <c r="D22" t="s">
        <v>25</v>
      </c>
      <c r="E22">
        <f>VLOOKUP(D22,'Drop downs'!A:B,2,FALSE)</f>
        <v>2</v>
      </c>
      <c r="F22">
        <f t="shared" ref="F22:F23" si="1">C22*E22</f>
        <v>0</v>
      </c>
      <c r="H22" t="e">
        <f>VLOOKUP(G22,'Drop downs'!A:B,2,FALSE)</f>
        <v>#N/A</v>
      </c>
      <c r="I22" t="e">
        <f>C22*H22</f>
        <v>#N/A</v>
      </c>
      <c r="K22" t="e">
        <f>VLOOKUP(J22,'Drop downs'!A:B,2,FALSE)</f>
        <v>#N/A</v>
      </c>
      <c r="L22" t="e">
        <f t="shared" si="0"/>
        <v>#N/A</v>
      </c>
    </row>
    <row r="23" spans="2:12" x14ac:dyDescent="0.25">
      <c r="B23" t="s">
        <v>88</v>
      </c>
      <c r="D23" t="s">
        <v>26</v>
      </c>
      <c r="E23">
        <f>VLOOKUP(D23,'Drop downs'!A:B,2,FALSE)</f>
        <v>3</v>
      </c>
      <c r="F23">
        <f t="shared" si="1"/>
        <v>0</v>
      </c>
      <c r="H23" t="e">
        <f>VLOOKUP(G23,'Drop downs'!A:B,2,FALSE)</f>
        <v>#N/A</v>
      </c>
      <c r="I23" t="e">
        <f>C23*H23</f>
        <v>#N/A</v>
      </c>
      <c r="K23" t="e">
        <f>VLOOKUP(J23,'Drop downs'!A:B,2,FALSE)</f>
        <v>#N/A</v>
      </c>
      <c r="L23" t="e">
        <f t="shared" si="0"/>
        <v>#N/A</v>
      </c>
    </row>
    <row r="24" spans="2:12" x14ac:dyDescent="0.25">
      <c r="B24" t="s">
        <v>89</v>
      </c>
      <c r="D24" t="s">
        <v>27</v>
      </c>
      <c r="E24">
        <f>VLOOKUP(D24,'Drop downs'!A:B,2,FALSE)</f>
        <v>4</v>
      </c>
      <c r="F24">
        <f t="shared" ref="F24:F27" si="2">C24*E24</f>
        <v>0</v>
      </c>
      <c r="H24" t="e">
        <f>VLOOKUP(G24,'Drop downs'!A:B,2,FALSE)</f>
        <v>#N/A</v>
      </c>
      <c r="I24" t="e">
        <f>C24*H24</f>
        <v>#N/A</v>
      </c>
      <c r="K24" t="e">
        <f>VLOOKUP(J24,'Drop downs'!A:B,2,FALSE)</f>
        <v>#N/A</v>
      </c>
      <c r="L24" t="e">
        <f t="shared" ref="L24:L27" si="3">C24*K24</f>
        <v>#N/A</v>
      </c>
    </row>
    <row r="25" spans="2:12" x14ac:dyDescent="0.25">
      <c r="B25" t="s">
        <v>236</v>
      </c>
      <c r="D25" t="s">
        <v>24</v>
      </c>
      <c r="E25">
        <f>VLOOKUP(D25,'Drop downs'!A:B,2,FALSE)</f>
        <v>1</v>
      </c>
      <c r="F25">
        <f t="shared" si="2"/>
        <v>0</v>
      </c>
      <c r="H25" t="e">
        <f>VLOOKUP(G25,'Drop downs'!A:B,2,FALSE)</f>
        <v>#N/A</v>
      </c>
      <c r="I25" t="e">
        <f t="shared" ref="I25:I50" si="4">C25*H25</f>
        <v>#N/A</v>
      </c>
      <c r="K25" t="e">
        <f>VLOOKUP(J25,'Drop downs'!A:B,2,FALSE)</f>
        <v>#N/A</v>
      </c>
      <c r="L25" t="e">
        <f t="shared" si="3"/>
        <v>#N/A</v>
      </c>
    </row>
    <row r="26" spans="2:12" x14ac:dyDescent="0.25">
      <c r="B26" t="s">
        <v>237</v>
      </c>
      <c r="D26" t="s">
        <v>25</v>
      </c>
      <c r="E26">
        <f>VLOOKUP(D26,'Drop downs'!A:B,2,FALSE)</f>
        <v>2</v>
      </c>
      <c r="F26">
        <f t="shared" si="2"/>
        <v>0</v>
      </c>
      <c r="H26" t="e">
        <f>VLOOKUP(G26,'Drop downs'!A:B,2,FALSE)</f>
        <v>#N/A</v>
      </c>
      <c r="I26" t="e">
        <f t="shared" si="4"/>
        <v>#N/A</v>
      </c>
      <c r="K26" t="e">
        <f>VLOOKUP(J26,'Drop downs'!A:B,2,FALSE)</f>
        <v>#N/A</v>
      </c>
      <c r="L26" t="e">
        <f t="shared" si="3"/>
        <v>#N/A</v>
      </c>
    </row>
    <row r="27" spans="2:12" x14ac:dyDescent="0.25">
      <c r="B27" t="s">
        <v>238</v>
      </c>
      <c r="D27" t="s">
        <v>26</v>
      </c>
      <c r="E27">
        <f>VLOOKUP(D27,'Drop downs'!A:B,2,FALSE)</f>
        <v>3</v>
      </c>
      <c r="F27">
        <f t="shared" si="2"/>
        <v>0</v>
      </c>
      <c r="H27" t="e">
        <f>VLOOKUP(G27,'Drop downs'!A:B,2,FALSE)</f>
        <v>#N/A</v>
      </c>
      <c r="I27" t="e">
        <f t="shared" si="4"/>
        <v>#N/A</v>
      </c>
      <c r="K27" t="e">
        <f>VLOOKUP(J27,'Drop downs'!A:B,2,FALSE)</f>
        <v>#N/A</v>
      </c>
      <c r="L27" t="e">
        <f t="shared" si="3"/>
        <v>#N/A</v>
      </c>
    </row>
    <row r="28" spans="2:12" x14ac:dyDescent="0.25">
      <c r="B28" t="s">
        <v>239</v>
      </c>
      <c r="D28" t="s">
        <v>27</v>
      </c>
      <c r="E28">
        <f>VLOOKUP(D28,'Drop downs'!A:B,2,FALSE)</f>
        <v>4</v>
      </c>
      <c r="F28">
        <f t="shared" ref="F28:F50" si="5">C28*E28</f>
        <v>0</v>
      </c>
      <c r="H28" t="e">
        <f>VLOOKUP(G28,'Drop downs'!A:B,2,FALSE)</f>
        <v>#N/A</v>
      </c>
      <c r="I28" t="e">
        <f t="shared" si="4"/>
        <v>#N/A</v>
      </c>
      <c r="K28" t="e">
        <f>VLOOKUP(J28,'Drop downs'!A:B,2,FALSE)</f>
        <v>#N/A</v>
      </c>
      <c r="L28" t="e">
        <f t="shared" ref="L28:L50" si="6">C28*K28</f>
        <v>#N/A</v>
      </c>
    </row>
    <row r="29" spans="2:12" x14ac:dyDescent="0.25">
      <c r="B29" t="s">
        <v>240</v>
      </c>
      <c r="D29" t="s">
        <v>24</v>
      </c>
      <c r="E29">
        <f>VLOOKUP(D29,'Drop downs'!A:B,2,FALSE)</f>
        <v>1</v>
      </c>
      <c r="F29">
        <f t="shared" si="5"/>
        <v>0</v>
      </c>
      <c r="H29" t="e">
        <f>VLOOKUP(G29,'Drop downs'!A:B,2,FALSE)</f>
        <v>#N/A</v>
      </c>
      <c r="I29" t="e">
        <f t="shared" si="4"/>
        <v>#N/A</v>
      </c>
      <c r="K29" t="e">
        <f>VLOOKUP(J29,'Drop downs'!A:B,2,FALSE)</f>
        <v>#N/A</v>
      </c>
      <c r="L29" t="e">
        <f t="shared" si="6"/>
        <v>#N/A</v>
      </c>
    </row>
    <row r="30" spans="2:12" x14ac:dyDescent="0.25">
      <c r="B30" t="s">
        <v>241</v>
      </c>
      <c r="D30" t="s">
        <v>25</v>
      </c>
      <c r="E30">
        <f>VLOOKUP(D30,'Drop downs'!A:B,2,FALSE)</f>
        <v>2</v>
      </c>
      <c r="F30">
        <f t="shared" si="5"/>
        <v>0</v>
      </c>
      <c r="H30" t="e">
        <f>VLOOKUP(G30,'Drop downs'!A:B,2,FALSE)</f>
        <v>#N/A</v>
      </c>
      <c r="I30" t="e">
        <f t="shared" si="4"/>
        <v>#N/A</v>
      </c>
      <c r="K30" t="e">
        <f>VLOOKUP(J30,'Drop downs'!A:B,2,FALSE)</f>
        <v>#N/A</v>
      </c>
      <c r="L30" t="e">
        <f t="shared" si="6"/>
        <v>#N/A</v>
      </c>
    </row>
    <row r="31" spans="2:12" x14ac:dyDescent="0.25">
      <c r="B31" t="s">
        <v>242</v>
      </c>
      <c r="D31" t="s">
        <v>26</v>
      </c>
      <c r="E31">
        <f>VLOOKUP(D31,'Drop downs'!A:B,2,FALSE)</f>
        <v>3</v>
      </c>
      <c r="F31">
        <f t="shared" si="5"/>
        <v>0</v>
      </c>
      <c r="H31" t="e">
        <f>VLOOKUP(G31,'Drop downs'!A:B,2,FALSE)</f>
        <v>#N/A</v>
      </c>
      <c r="I31" t="e">
        <f t="shared" si="4"/>
        <v>#N/A</v>
      </c>
      <c r="K31" t="e">
        <f>VLOOKUP(J31,'Drop downs'!A:B,2,FALSE)</f>
        <v>#N/A</v>
      </c>
      <c r="L31" t="e">
        <f t="shared" si="6"/>
        <v>#N/A</v>
      </c>
    </row>
    <row r="32" spans="2:12" x14ac:dyDescent="0.25">
      <c r="B32" t="s">
        <v>243</v>
      </c>
      <c r="D32" t="s">
        <v>27</v>
      </c>
      <c r="E32">
        <f>VLOOKUP(D32,'Drop downs'!A:B,2,FALSE)</f>
        <v>4</v>
      </c>
      <c r="F32">
        <f t="shared" si="5"/>
        <v>0</v>
      </c>
      <c r="H32" t="e">
        <f>VLOOKUP(G32,'Drop downs'!A:B,2,FALSE)</f>
        <v>#N/A</v>
      </c>
      <c r="I32" t="e">
        <f t="shared" si="4"/>
        <v>#N/A</v>
      </c>
      <c r="K32" t="e">
        <f>VLOOKUP(J32,'Drop downs'!A:B,2,FALSE)</f>
        <v>#N/A</v>
      </c>
      <c r="L32" t="e">
        <f t="shared" si="6"/>
        <v>#N/A</v>
      </c>
    </row>
    <row r="33" spans="2:12" x14ac:dyDescent="0.25">
      <c r="B33" t="s">
        <v>244</v>
      </c>
      <c r="D33" t="s">
        <v>24</v>
      </c>
      <c r="E33">
        <f>VLOOKUP(D33,'Drop downs'!A:B,2,FALSE)</f>
        <v>1</v>
      </c>
      <c r="F33">
        <f t="shared" si="5"/>
        <v>0</v>
      </c>
      <c r="H33" t="e">
        <f>VLOOKUP(G33,'Drop downs'!A:B,2,FALSE)</f>
        <v>#N/A</v>
      </c>
      <c r="I33" t="e">
        <f t="shared" si="4"/>
        <v>#N/A</v>
      </c>
      <c r="K33" t="e">
        <f>VLOOKUP(J33,'Drop downs'!A:B,2,FALSE)</f>
        <v>#N/A</v>
      </c>
      <c r="L33" t="e">
        <f t="shared" si="6"/>
        <v>#N/A</v>
      </c>
    </row>
    <row r="34" spans="2:12" x14ac:dyDescent="0.25">
      <c r="B34" t="s">
        <v>245</v>
      </c>
      <c r="D34" t="s">
        <v>25</v>
      </c>
      <c r="E34">
        <f>VLOOKUP(D34,'Drop downs'!A:B,2,FALSE)</f>
        <v>2</v>
      </c>
      <c r="F34">
        <f t="shared" si="5"/>
        <v>0</v>
      </c>
      <c r="H34" t="e">
        <f>VLOOKUP(G34,'Drop downs'!A:B,2,FALSE)</f>
        <v>#N/A</v>
      </c>
      <c r="I34" t="e">
        <f t="shared" si="4"/>
        <v>#N/A</v>
      </c>
      <c r="K34" t="e">
        <f>VLOOKUP(J34,'Drop downs'!A:B,2,FALSE)</f>
        <v>#N/A</v>
      </c>
      <c r="L34" t="e">
        <f t="shared" si="6"/>
        <v>#N/A</v>
      </c>
    </row>
    <row r="35" spans="2:12" x14ac:dyDescent="0.25">
      <c r="B35" t="s">
        <v>246</v>
      </c>
      <c r="D35" t="s">
        <v>26</v>
      </c>
      <c r="E35">
        <f>VLOOKUP(D35,'Drop downs'!A:B,2,FALSE)</f>
        <v>3</v>
      </c>
      <c r="F35">
        <f t="shared" si="5"/>
        <v>0</v>
      </c>
      <c r="H35" t="e">
        <f>VLOOKUP(G35,'Drop downs'!A:B,2,FALSE)</f>
        <v>#N/A</v>
      </c>
      <c r="I35" t="e">
        <f t="shared" si="4"/>
        <v>#N/A</v>
      </c>
      <c r="K35" t="e">
        <f>VLOOKUP(J35,'Drop downs'!A:B,2,FALSE)</f>
        <v>#N/A</v>
      </c>
      <c r="L35" t="e">
        <f t="shared" si="6"/>
        <v>#N/A</v>
      </c>
    </row>
    <row r="36" spans="2:12" x14ac:dyDescent="0.25">
      <c r="B36" t="s">
        <v>247</v>
      </c>
      <c r="D36" t="s">
        <v>27</v>
      </c>
      <c r="E36">
        <f>VLOOKUP(D36,'Drop downs'!A:B,2,FALSE)</f>
        <v>4</v>
      </c>
      <c r="F36">
        <f t="shared" si="5"/>
        <v>0</v>
      </c>
      <c r="H36" t="e">
        <f>VLOOKUP(G36,'Drop downs'!A:B,2,FALSE)</f>
        <v>#N/A</v>
      </c>
      <c r="I36" t="e">
        <f t="shared" si="4"/>
        <v>#N/A</v>
      </c>
      <c r="K36" t="e">
        <f>VLOOKUP(J36,'Drop downs'!A:B,2,FALSE)</f>
        <v>#N/A</v>
      </c>
      <c r="L36" t="e">
        <f t="shared" si="6"/>
        <v>#N/A</v>
      </c>
    </row>
    <row r="37" spans="2:12" x14ac:dyDescent="0.25">
      <c r="B37" t="s">
        <v>248</v>
      </c>
      <c r="D37" t="s">
        <v>24</v>
      </c>
      <c r="E37">
        <f>VLOOKUP(D37,'Drop downs'!A:B,2,FALSE)</f>
        <v>1</v>
      </c>
      <c r="F37">
        <f t="shared" si="5"/>
        <v>0</v>
      </c>
      <c r="H37" t="e">
        <f>VLOOKUP(G37,'Drop downs'!A:B,2,FALSE)</f>
        <v>#N/A</v>
      </c>
      <c r="I37" t="e">
        <f t="shared" si="4"/>
        <v>#N/A</v>
      </c>
      <c r="K37" t="e">
        <f>VLOOKUP(J37,'Drop downs'!A:B,2,FALSE)</f>
        <v>#N/A</v>
      </c>
      <c r="L37" t="e">
        <f t="shared" si="6"/>
        <v>#N/A</v>
      </c>
    </row>
    <row r="38" spans="2:12" x14ac:dyDescent="0.25">
      <c r="B38" t="s">
        <v>249</v>
      </c>
      <c r="D38" t="s">
        <v>25</v>
      </c>
      <c r="E38">
        <f>VLOOKUP(D38,'Drop downs'!A:B,2,FALSE)</f>
        <v>2</v>
      </c>
      <c r="F38">
        <f t="shared" si="5"/>
        <v>0</v>
      </c>
      <c r="H38" t="e">
        <f>VLOOKUP(G38,'Drop downs'!A:B,2,FALSE)</f>
        <v>#N/A</v>
      </c>
      <c r="I38" t="e">
        <f t="shared" si="4"/>
        <v>#N/A</v>
      </c>
      <c r="K38" t="e">
        <f>VLOOKUP(J38,'Drop downs'!A:B,2,FALSE)</f>
        <v>#N/A</v>
      </c>
      <c r="L38" t="e">
        <f t="shared" si="6"/>
        <v>#N/A</v>
      </c>
    </row>
    <row r="39" spans="2:12" x14ac:dyDescent="0.25">
      <c r="B39" t="s">
        <v>250</v>
      </c>
      <c r="D39" t="s">
        <v>26</v>
      </c>
      <c r="E39">
        <f>VLOOKUP(D39,'Drop downs'!A:B,2,FALSE)</f>
        <v>3</v>
      </c>
      <c r="F39">
        <f t="shared" si="5"/>
        <v>0</v>
      </c>
      <c r="H39" t="e">
        <f>VLOOKUP(G39,'Drop downs'!A:B,2,FALSE)</f>
        <v>#N/A</v>
      </c>
      <c r="I39" t="e">
        <f t="shared" si="4"/>
        <v>#N/A</v>
      </c>
      <c r="K39" t="e">
        <f>VLOOKUP(J39,'Drop downs'!A:B,2,FALSE)</f>
        <v>#N/A</v>
      </c>
      <c r="L39" t="e">
        <f t="shared" si="6"/>
        <v>#N/A</v>
      </c>
    </row>
    <row r="40" spans="2:12" x14ac:dyDescent="0.25">
      <c r="B40" t="s">
        <v>251</v>
      </c>
      <c r="D40" t="s">
        <v>27</v>
      </c>
      <c r="E40">
        <f>VLOOKUP(D40,'Drop downs'!A:B,2,FALSE)</f>
        <v>4</v>
      </c>
      <c r="F40">
        <f t="shared" si="5"/>
        <v>0</v>
      </c>
      <c r="H40" t="e">
        <f>VLOOKUP(G40,'Drop downs'!A:B,2,FALSE)</f>
        <v>#N/A</v>
      </c>
      <c r="I40" t="e">
        <f t="shared" si="4"/>
        <v>#N/A</v>
      </c>
      <c r="K40" t="e">
        <f>VLOOKUP(J40,'Drop downs'!A:B,2,FALSE)</f>
        <v>#N/A</v>
      </c>
      <c r="L40" t="e">
        <f t="shared" si="6"/>
        <v>#N/A</v>
      </c>
    </row>
    <row r="41" spans="2:12" x14ac:dyDescent="0.25">
      <c r="B41" t="s">
        <v>252</v>
      </c>
      <c r="D41" t="s">
        <v>24</v>
      </c>
      <c r="E41">
        <f>VLOOKUP(D41,'Drop downs'!A:B,2,FALSE)</f>
        <v>1</v>
      </c>
      <c r="F41">
        <f t="shared" si="5"/>
        <v>0</v>
      </c>
      <c r="H41" t="e">
        <f>VLOOKUP(G41,'Drop downs'!A:B,2,FALSE)</f>
        <v>#N/A</v>
      </c>
      <c r="I41" t="e">
        <f t="shared" si="4"/>
        <v>#N/A</v>
      </c>
      <c r="K41" t="e">
        <f>VLOOKUP(J41,'Drop downs'!A:B,2,FALSE)</f>
        <v>#N/A</v>
      </c>
      <c r="L41" t="e">
        <f t="shared" si="6"/>
        <v>#N/A</v>
      </c>
    </row>
    <row r="42" spans="2:12" x14ac:dyDescent="0.25">
      <c r="B42" t="s">
        <v>253</v>
      </c>
      <c r="D42" t="s">
        <v>25</v>
      </c>
      <c r="E42">
        <f>VLOOKUP(D42,'Drop downs'!A:B,2,FALSE)</f>
        <v>2</v>
      </c>
      <c r="F42">
        <f t="shared" si="5"/>
        <v>0</v>
      </c>
      <c r="H42" t="e">
        <f>VLOOKUP(G42,'Drop downs'!A:B,2,FALSE)</f>
        <v>#N/A</v>
      </c>
      <c r="I42" t="e">
        <f t="shared" si="4"/>
        <v>#N/A</v>
      </c>
      <c r="K42" t="e">
        <f>VLOOKUP(J42,'Drop downs'!A:B,2,FALSE)</f>
        <v>#N/A</v>
      </c>
      <c r="L42" t="e">
        <f t="shared" si="6"/>
        <v>#N/A</v>
      </c>
    </row>
    <row r="43" spans="2:12" x14ac:dyDescent="0.25">
      <c r="B43" t="s">
        <v>254</v>
      </c>
      <c r="D43" t="s">
        <v>26</v>
      </c>
      <c r="E43">
        <f>VLOOKUP(D43,'Drop downs'!A:B,2,FALSE)</f>
        <v>3</v>
      </c>
      <c r="F43">
        <f t="shared" si="5"/>
        <v>0</v>
      </c>
      <c r="H43" t="e">
        <f>VLOOKUP(G43,'Drop downs'!A:B,2,FALSE)</f>
        <v>#N/A</v>
      </c>
      <c r="I43" t="e">
        <f t="shared" si="4"/>
        <v>#N/A</v>
      </c>
      <c r="K43" t="e">
        <f>VLOOKUP(J43,'Drop downs'!A:B,2,FALSE)</f>
        <v>#N/A</v>
      </c>
      <c r="L43" t="e">
        <f t="shared" si="6"/>
        <v>#N/A</v>
      </c>
    </row>
    <row r="44" spans="2:12" x14ac:dyDescent="0.25">
      <c r="B44" t="s">
        <v>255</v>
      </c>
      <c r="D44" t="s">
        <v>27</v>
      </c>
      <c r="E44">
        <f>VLOOKUP(D44,'Drop downs'!A:B,2,FALSE)</f>
        <v>4</v>
      </c>
      <c r="F44">
        <f t="shared" si="5"/>
        <v>0</v>
      </c>
      <c r="H44" t="e">
        <f>VLOOKUP(G44,'Drop downs'!A:B,2,FALSE)</f>
        <v>#N/A</v>
      </c>
      <c r="I44" t="e">
        <f t="shared" si="4"/>
        <v>#N/A</v>
      </c>
      <c r="K44" t="e">
        <f>VLOOKUP(J44,'Drop downs'!A:B,2,FALSE)</f>
        <v>#N/A</v>
      </c>
      <c r="L44" t="e">
        <f t="shared" si="6"/>
        <v>#N/A</v>
      </c>
    </row>
    <row r="45" spans="2:12" x14ac:dyDescent="0.25">
      <c r="B45" t="s">
        <v>256</v>
      </c>
      <c r="D45" t="s">
        <v>24</v>
      </c>
      <c r="E45">
        <f>VLOOKUP(D45,'Drop downs'!A:B,2,FALSE)</f>
        <v>1</v>
      </c>
      <c r="F45">
        <f t="shared" si="5"/>
        <v>0</v>
      </c>
      <c r="H45" t="e">
        <f>VLOOKUP(G45,'Drop downs'!A:B,2,FALSE)</f>
        <v>#N/A</v>
      </c>
      <c r="I45" t="e">
        <f t="shared" si="4"/>
        <v>#N/A</v>
      </c>
      <c r="K45" t="e">
        <f>VLOOKUP(J45,'Drop downs'!A:B,2,FALSE)</f>
        <v>#N/A</v>
      </c>
      <c r="L45" t="e">
        <f t="shared" si="6"/>
        <v>#N/A</v>
      </c>
    </row>
    <row r="46" spans="2:12" x14ac:dyDescent="0.25">
      <c r="B46" t="s">
        <v>257</v>
      </c>
      <c r="D46" t="s">
        <v>25</v>
      </c>
      <c r="E46">
        <f>VLOOKUP(D46,'Drop downs'!A:B,2,FALSE)</f>
        <v>2</v>
      </c>
      <c r="F46">
        <f t="shared" si="5"/>
        <v>0</v>
      </c>
      <c r="H46" t="e">
        <f>VLOOKUP(G46,'Drop downs'!A:B,2,FALSE)</f>
        <v>#N/A</v>
      </c>
      <c r="I46" t="e">
        <f t="shared" si="4"/>
        <v>#N/A</v>
      </c>
      <c r="K46" t="e">
        <f>VLOOKUP(J46,'Drop downs'!A:B,2,FALSE)</f>
        <v>#N/A</v>
      </c>
      <c r="L46" t="e">
        <f t="shared" si="6"/>
        <v>#N/A</v>
      </c>
    </row>
    <row r="47" spans="2:12" x14ac:dyDescent="0.25">
      <c r="B47" t="s">
        <v>258</v>
      </c>
      <c r="D47" t="s">
        <v>26</v>
      </c>
      <c r="E47">
        <f>VLOOKUP(D47,'Drop downs'!A:B,2,FALSE)</f>
        <v>3</v>
      </c>
      <c r="F47">
        <f t="shared" si="5"/>
        <v>0</v>
      </c>
      <c r="H47" t="e">
        <f>VLOOKUP(G47,'Drop downs'!A:B,2,FALSE)</f>
        <v>#N/A</v>
      </c>
      <c r="I47" t="e">
        <f t="shared" si="4"/>
        <v>#N/A</v>
      </c>
      <c r="K47" t="e">
        <f>VLOOKUP(J47,'Drop downs'!A:B,2,FALSE)</f>
        <v>#N/A</v>
      </c>
      <c r="L47" t="e">
        <f t="shared" si="6"/>
        <v>#N/A</v>
      </c>
    </row>
    <row r="48" spans="2:12" x14ac:dyDescent="0.25">
      <c r="B48" t="s">
        <v>259</v>
      </c>
      <c r="D48" t="s">
        <v>27</v>
      </c>
      <c r="E48">
        <f>VLOOKUP(D48,'Drop downs'!A:B,2,FALSE)</f>
        <v>4</v>
      </c>
      <c r="F48">
        <f t="shared" si="5"/>
        <v>0</v>
      </c>
      <c r="H48" t="e">
        <f>VLOOKUP(G48,'Drop downs'!A:B,2,FALSE)</f>
        <v>#N/A</v>
      </c>
      <c r="I48" t="e">
        <f t="shared" si="4"/>
        <v>#N/A</v>
      </c>
      <c r="K48" t="e">
        <f>VLOOKUP(J48,'Drop downs'!A:B,2,FALSE)</f>
        <v>#N/A</v>
      </c>
      <c r="L48" t="e">
        <f t="shared" si="6"/>
        <v>#N/A</v>
      </c>
    </row>
    <row r="49" spans="2:12" x14ac:dyDescent="0.25">
      <c r="B49" t="s">
        <v>260</v>
      </c>
      <c r="D49" t="s">
        <v>24</v>
      </c>
      <c r="E49">
        <f>VLOOKUP(D49,'Drop downs'!A:B,2,FALSE)</f>
        <v>1</v>
      </c>
      <c r="F49">
        <f t="shared" si="5"/>
        <v>0</v>
      </c>
      <c r="H49" t="e">
        <f>VLOOKUP(G49,'Drop downs'!A:B,2,FALSE)</f>
        <v>#N/A</v>
      </c>
      <c r="I49" t="e">
        <f t="shared" si="4"/>
        <v>#N/A</v>
      </c>
      <c r="K49" t="e">
        <f>VLOOKUP(J49,'Drop downs'!A:B,2,FALSE)</f>
        <v>#N/A</v>
      </c>
      <c r="L49" t="e">
        <f t="shared" si="6"/>
        <v>#N/A</v>
      </c>
    </row>
    <row r="50" spans="2:12" x14ac:dyDescent="0.25">
      <c r="B50" t="s">
        <v>261</v>
      </c>
      <c r="D50" t="s">
        <v>25</v>
      </c>
      <c r="E50">
        <f>VLOOKUP(D50,'Drop downs'!A:B,2,FALSE)</f>
        <v>2</v>
      </c>
      <c r="F50">
        <f t="shared" si="5"/>
        <v>0</v>
      </c>
      <c r="H50" t="e">
        <f>VLOOKUP(G50,'Drop downs'!A:B,2,FALSE)</f>
        <v>#N/A</v>
      </c>
      <c r="I50" t="e">
        <f t="shared" si="4"/>
        <v>#N/A</v>
      </c>
      <c r="K50" t="e">
        <f>VLOOKUP(J50,'Drop downs'!A:B,2,FALSE)</f>
        <v>#N/A</v>
      </c>
      <c r="L50" t="e">
        <f t="shared" si="6"/>
        <v>#N/A</v>
      </c>
    </row>
  </sheetData>
  <mergeCells count="11">
    <mergeCell ref="I3:L5"/>
    <mergeCell ref="G10:H10"/>
    <mergeCell ref="I10:J10"/>
    <mergeCell ref="K10:L10"/>
    <mergeCell ref="D19:F19"/>
    <mergeCell ref="G19:I19"/>
    <mergeCell ref="J19:L19"/>
    <mergeCell ref="C12:E12"/>
    <mergeCell ref="C13:E13"/>
    <mergeCell ref="C14:E14"/>
    <mergeCell ref="C15:E15"/>
  </mergeCells>
  <phoneticPr fontId="9" type="noConversion"/>
  <conditionalFormatting sqref="E6">
    <cfRule type="iconSet" priority="2">
      <iconSet showValue="0">
        <cfvo type="percent" val="0"/>
        <cfvo type="num" val="0.7"/>
        <cfvo type="num" val="0.75"/>
      </iconSet>
    </cfRule>
  </conditionalFormatting>
  <conditionalFormatting sqref="E7:E8">
    <cfRule type="iconSet" priority="1">
      <iconSet showValue="0">
        <cfvo type="percent" val="0"/>
        <cfvo type="num" val="0.7"/>
        <cfvo type="num" val="0.75"/>
      </iconSet>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24B37B7B-A2F3-464F-80FE-BB96B1D98F52}">
          <x14:formula1>
            <xm:f>'Drop downs'!$A$2:$A$5</xm:f>
          </x14:formula1>
          <xm:sqref>D21:D50 J21:J50 G21:G50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53AF-8F7E-4E2A-9F77-998CE9B75F0F}">
  <dimension ref="B1:L60"/>
  <sheetViews>
    <sheetView showGridLines="0" topLeftCell="A9" zoomScale="80" zoomScaleNormal="80" workbookViewId="0">
      <selection activeCell="B21" sqref="B21:B60"/>
    </sheetView>
  </sheetViews>
  <sheetFormatPr defaultRowHeight="15" x14ac:dyDescent="0.25"/>
  <cols>
    <col min="1" max="1" width="4" customWidth="1"/>
    <col min="2" max="2" width="23.54296875" customWidth="1"/>
    <col min="3" max="3" width="13.08984375" customWidth="1"/>
    <col min="4" max="4" width="19.1796875" customWidth="1"/>
    <col min="5" max="5" width="11.8164062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s>
  <sheetData>
    <row r="1" spans="2:12" ht="21" x14ac:dyDescent="0.4">
      <c r="B1" s="16" t="s">
        <v>12</v>
      </c>
    </row>
    <row r="2" spans="2:12" ht="6.75" customHeight="1" thickBot="1" x14ac:dyDescent="0.35">
      <c r="B2" s="2"/>
    </row>
    <row r="3" spans="2:12" ht="16.2" thickTop="1" x14ac:dyDescent="0.3">
      <c r="B3" s="2"/>
      <c r="I3" s="135" t="s">
        <v>103</v>
      </c>
      <c r="J3" s="116"/>
      <c r="K3" s="116"/>
      <c r="L3" s="117"/>
    </row>
    <row r="4" spans="2:12" ht="9" customHeight="1" x14ac:dyDescent="0.3">
      <c r="B4" s="2"/>
      <c r="I4" s="118"/>
      <c r="J4" s="119"/>
      <c r="K4" s="119"/>
      <c r="L4" s="120"/>
    </row>
    <row r="5" spans="2:12" ht="30.75" customHeight="1" thickBot="1" x14ac:dyDescent="0.35">
      <c r="B5" s="13" t="s">
        <v>35</v>
      </c>
      <c r="C5" s="13" t="s">
        <v>36</v>
      </c>
      <c r="D5" s="25" t="s">
        <v>44</v>
      </c>
      <c r="E5" s="13" t="s">
        <v>37</v>
      </c>
      <c r="I5" s="121"/>
      <c r="J5" s="122"/>
      <c r="K5" s="122"/>
      <c r="L5" s="123"/>
    </row>
    <row r="6" spans="2:12" ht="15.6" thickTop="1" x14ac:dyDescent="0.25">
      <c r="B6" s="8" t="s">
        <v>6</v>
      </c>
      <c r="C6" s="9">
        <f>'Estate summary'!C6</f>
        <v>0</v>
      </c>
      <c r="D6" s="10" t="e">
        <f>SUM(H14:H15)</f>
        <v>#DIV/0!</v>
      </c>
      <c r="E6" s="10" t="e">
        <f>D6</f>
        <v>#DIV/0!</v>
      </c>
    </row>
    <row r="7" spans="2:12" x14ac:dyDescent="0.25">
      <c r="B7" s="8" t="s">
        <v>34</v>
      </c>
      <c r="C7" s="9"/>
      <c r="D7" s="10" t="e">
        <f>SUM(J14:J15)</f>
        <v>#DIV/0!</v>
      </c>
      <c r="E7" s="10" t="e">
        <f>D7</f>
        <v>#DIV/0!</v>
      </c>
    </row>
    <row r="8" spans="2:12"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30" customHeight="1" x14ac:dyDescent="0.25">
      <c r="B12" s="21" t="s">
        <v>29</v>
      </c>
      <c r="C12" s="131" t="s">
        <v>62</v>
      </c>
      <c r="D12" s="131"/>
      <c r="E12" s="131"/>
      <c r="G12" s="22">
        <f>SUMIF(Table1812[[#All],[Level]],"1",Table1812[[#All],[Surface area of water (m₂)]])</f>
        <v>0</v>
      </c>
      <c r="H12" s="23" t="e">
        <f>G12/SUM(G12:G15)</f>
        <v>#DIV/0!</v>
      </c>
      <c r="I12" s="22">
        <f>SUMIF(Table1812[[#All],[Level3]],"1",Table1812[[#All],[Surface area of water (m₂)]])</f>
        <v>0</v>
      </c>
      <c r="J12" s="23" t="e">
        <f>I12/SUM(I12:I15)</f>
        <v>#DIV/0!</v>
      </c>
      <c r="K12" s="22">
        <f>SUMIF(Table1812[[#All],[Level2]],"1",Table1812[[#All],[Surface area of water (m₂)]])</f>
        <v>0</v>
      </c>
      <c r="L12" s="23" t="e">
        <f>K12/SUM(K12:K15)</f>
        <v>#DIV/0!</v>
      </c>
    </row>
    <row r="13" spans="2:12" ht="30" customHeight="1" x14ac:dyDescent="0.25">
      <c r="B13" s="21" t="s">
        <v>31</v>
      </c>
      <c r="C13" s="131" t="s">
        <v>63</v>
      </c>
      <c r="D13" s="131"/>
      <c r="E13" s="131"/>
      <c r="G13" s="24">
        <f>SUMIF(Table1812[[#All],[Level]],"2",Table1812[[#All],[Surface area of water (m₂)]])</f>
        <v>0</v>
      </c>
      <c r="H13" s="10" t="e">
        <f>G13/SUM(G12:G15)</f>
        <v>#DIV/0!</v>
      </c>
      <c r="I13" s="24">
        <f>SUMIF(Table1812[[#All],[Level3]],"2",Table1812[[#All],[Surface area of water (m₂)]])</f>
        <v>0</v>
      </c>
      <c r="J13" s="10" t="e">
        <f>I13/SUM(I12:I15)</f>
        <v>#DIV/0!</v>
      </c>
      <c r="K13" s="24">
        <f>SUMIF(Table1812[[#All],[Level2]],"2",Table1812[[#All],[Surface area of water (m₂)]])</f>
        <v>0</v>
      </c>
      <c r="L13" s="10" t="e">
        <f>K13/SUM(K12:K15)</f>
        <v>#DIV/0!</v>
      </c>
    </row>
    <row r="14" spans="2:12" ht="30" customHeight="1" x14ac:dyDescent="0.25">
      <c r="B14" s="21" t="s">
        <v>32</v>
      </c>
      <c r="C14" s="131" t="s">
        <v>64</v>
      </c>
      <c r="D14" s="131"/>
      <c r="E14" s="131"/>
      <c r="G14" s="24">
        <f>SUMIF(Table1812[[#All],[Level]],"3",Table1812[[#All],[Surface area of water (m₂)]])</f>
        <v>0</v>
      </c>
      <c r="H14" s="10" t="e">
        <f>G14/SUM(G12:G15)</f>
        <v>#DIV/0!</v>
      </c>
      <c r="I14" s="24">
        <f>SUMIF(Table1812[[#All],[Level3]],"3",Table1812[[#All],[Surface area of water (m₂)]])</f>
        <v>0</v>
      </c>
      <c r="J14" s="10" t="e">
        <f>I14/SUM(I12:I15)</f>
        <v>#DIV/0!</v>
      </c>
      <c r="K14" s="24">
        <f>SUMIF(Table1812[[#All],[Level2]],"3",Table1812[[#All],[Surface area of water (m₂)]])</f>
        <v>0</v>
      </c>
      <c r="L14" s="10" t="e">
        <f>K14/SUM(K12:K15)</f>
        <v>#DIV/0!</v>
      </c>
    </row>
    <row r="15" spans="2:12" ht="45" customHeight="1" x14ac:dyDescent="0.25">
      <c r="B15" s="21" t="s">
        <v>33</v>
      </c>
      <c r="C15" s="131" t="s">
        <v>65</v>
      </c>
      <c r="D15" s="131"/>
      <c r="E15" s="131"/>
      <c r="G15" s="24">
        <f>SUMIF(Table1812[[#All],[Level]],"4",Table1812[[#All],[Surface area of water (m₂)]])</f>
        <v>0</v>
      </c>
      <c r="H15" s="10" t="e">
        <f>G15/SUM(G12:G15)</f>
        <v>#DIV/0!</v>
      </c>
      <c r="I15" s="24">
        <f>SUMIF(Table1812[[#All],[Level3]],"4",Table1812[[#All],[Surface area of water (m₂)]])</f>
        <v>0</v>
      </c>
      <c r="J15" s="10" t="e">
        <f>I15/SUM(I12:I15)</f>
        <v>#DIV/0!</v>
      </c>
      <c r="K15" s="24">
        <f>SUMIF(Table1812[[#All],[Level2]],"4",Table1812[[#All],[Surface area of water (m₂)]])</f>
        <v>0</v>
      </c>
      <c r="L15" s="10" t="e">
        <f>K15/SUM(K12:K15)</f>
        <v>#DIV/0!</v>
      </c>
    </row>
    <row r="16" spans="2:12" x14ac:dyDescent="0.25">
      <c r="B16" s="1"/>
    </row>
    <row r="19" spans="2:12" s="2" customFormat="1" ht="15.6" x14ac:dyDescent="0.3">
      <c r="D19" s="124" t="s">
        <v>6</v>
      </c>
      <c r="E19" s="124"/>
      <c r="F19" s="124"/>
      <c r="G19" s="125" t="s">
        <v>20</v>
      </c>
      <c r="H19" s="125"/>
      <c r="I19" s="125"/>
      <c r="J19" s="127">
        <v>2030</v>
      </c>
      <c r="K19" s="127"/>
      <c r="L19" s="127"/>
    </row>
    <row r="20" spans="2:12" s="4" customFormat="1" ht="30" customHeight="1" x14ac:dyDescent="0.3">
      <c r="B20" s="17" t="s">
        <v>0</v>
      </c>
      <c r="C20" s="17" t="s">
        <v>72</v>
      </c>
      <c r="D20" s="5" t="s">
        <v>5</v>
      </c>
      <c r="E20" s="5" t="s">
        <v>4</v>
      </c>
      <c r="F20" s="5" t="s">
        <v>3</v>
      </c>
      <c r="G20" s="6" t="s">
        <v>21</v>
      </c>
      <c r="H20" s="6" t="s">
        <v>22</v>
      </c>
      <c r="I20" s="6" t="s">
        <v>23</v>
      </c>
      <c r="J20" s="7" t="s">
        <v>38</v>
      </c>
      <c r="K20" s="7" t="s">
        <v>39</v>
      </c>
      <c r="L20" s="7" t="s">
        <v>40</v>
      </c>
    </row>
    <row r="21" spans="2:12" x14ac:dyDescent="0.25">
      <c r="B21" t="s">
        <v>692</v>
      </c>
      <c r="D21" t="s">
        <v>24</v>
      </c>
      <c r="E21">
        <f>VLOOKUP(D21,'Drop downs'!A:B,2,FALSE)</f>
        <v>1</v>
      </c>
      <c r="F21">
        <f>C21*E21</f>
        <v>0</v>
      </c>
      <c r="H21" t="e">
        <f>VLOOKUP(G21,'Drop downs'!A:B,2,FALSE)</f>
        <v>#N/A</v>
      </c>
      <c r="I21" t="e">
        <f>C21*H21</f>
        <v>#N/A</v>
      </c>
      <c r="K21" t="e">
        <f>VLOOKUP(J21,'Drop downs'!A:B,2,FALSE)</f>
        <v>#N/A</v>
      </c>
      <c r="L21" t="e">
        <f t="shared" ref="L21:L24" si="0">C21*K21</f>
        <v>#N/A</v>
      </c>
    </row>
    <row r="22" spans="2:12" x14ac:dyDescent="0.25">
      <c r="B22" t="s">
        <v>693</v>
      </c>
      <c r="D22" t="s">
        <v>25</v>
      </c>
      <c r="E22">
        <f>VLOOKUP(D22,'Drop downs'!A:B,2,FALSE)</f>
        <v>2</v>
      </c>
      <c r="F22">
        <f t="shared" ref="F22:F25" si="1">C22*E22</f>
        <v>0</v>
      </c>
      <c r="H22" t="e">
        <f>VLOOKUP(G22,'Drop downs'!A:B,2,FALSE)</f>
        <v>#N/A</v>
      </c>
      <c r="I22" t="e">
        <f>C22*H22</f>
        <v>#N/A</v>
      </c>
      <c r="K22" t="e">
        <f>VLOOKUP(J22,'Drop downs'!A:B,2,FALSE)</f>
        <v>#N/A</v>
      </c>
      <c r="L22" t="e">
        <f t="shared" si="0"/>
        <v>#N/A</v>
      </c>
    </row>
    <row r="23" spans="2:12" x14ac:dyDescent="0.25">
      <c r="B23" t="s">
        <v>694</v>
      </c>
      <c r="D23" t="s">
        <v>26</v>
      </c>
      <c r="E23">
        <f>VLOOKUP(D23,'Drop downs'!A:B,2,FALSE)</f>
        <v>3</v>
      </c>
      <c r="F23">
        <f t="shared" si="1"/>
        <v>0</v>
      </c>
      <c r="H23" t="e">
        <f>VLOOKUP(G23,'Drop downs'!A:B,2,FALSE)</f>
        <v>#N/A</v>
      </c>
      <c r="I23" t="e">
        <f>C23*H23</f>
        <v>#N/A</v>
      </c>
      <c r="K23" t="e">
        <f>VLOOKUP(J23,'Drop downs'!A:B,2,FALSE)</f>
        <v>#N/A</v>
      </c>
      <c r="L23" t="e">
        <f t="shared" si="0"/>
        <v>#N/A</v>
      </c>
    </row>
    <row r="24" spans="2:12" x14ac:dyDescent="0.25">
      <c r="B24" t="s">
        <v>695</v>
      </c>
      <c r="D24" t="s">
        <v>27</v>
      </c>
      <c r="E24">
        <f>VLOOKUP(D24,'Drop downs'!A:B,2,FALSE)</f>
        <v>4</v>
      </c>
      <c r="F24">
        <f t="shared" si="1"/>
        <v>0</v>
      </c>
      <c r="H24" t="e">
        <f>VLOOKUP(G24,'Drop downs'!A:B,2,FALSE)</f>
        <v>#N/A</v>
      </c>
      <c r="I24" t="e">
        <f>C24*H24</f>
        <v>#N/A</v>
      </c>
      <c r="K24" t="e">
        <f>VLOOKUP(J24,'Drop downs'!A:B,2,FALSE)</f>
        <v>#N/A</v>
      </c>
      <c r="L24" t="e">
        <f t="shared" si="0"/>
        <v>#N/A</v>
      </c>
    </row>
    <row r="25" spans="2:12" x14ac:dyDescent="0.25">
      <c r="B25" t="s">
        <v>696</v>
      </c>
      <c r="D25" t="s">
        <v>24</v>
      </c>
      <c r="E25">
        <f>VLOOKUP(D25,'Drop downs'!A:B,2,FALSE)</f>
        <v>1</v>
      </c>
      <c r="F25">
        <f t="shared" si="1"/>
        <v>0</v>
      </c>
      <c r="H25" t="e">
        <f>VLOOKUP(G25,'Drop downs'!A:B,2,FALSE)</f>
        <v>#N/A</v>
      </c>
      <c r="I25" t="e">
        <f t="shared" ref="I25:I60" si="2">C25*H25</f>
        <v>#N/A</v>
      </c>
      <c r="K25" t="e">
        <f>VLOOKUP(J25,'Drop downs'!A:B,2,FALSE)</f>
        <v>#N/A</v>
      </c>
      <c r="L25" t="e">
        <f t="shared" ref="L25:L60" si="3">C25*K25</f>
        <v>#N/A</v>
      </c>
    </row>
    <row r="26" spans="2:12" x14ac:dyDescent="0.25">
      <c r="B26" t="s">
        <v>697</v>
      </c>
      <c r="D26" t="s">
        <v>25</v>
      </c>
      <c r="E26">
        <f>VLOOKUP(D26,'Drop downs'!A:B,2,FALSE)</f>
        <v>2</v>
      </c>
      <c r="F26">
        <f t="shared" ref="F26:F60" si="4">C26*E26</f>
        <v>0</v>
      </c>
      <c r="H26" t="e">
        <f>VLOOKUP(G26,'Drop downs'!A:B,2,FALSE)</f>
        <v>#N/A</v>
      </c>
      <c r="I26" t="e">
        <f t="shared" si="2"/>
        <v>#N/A</v>
      </c>
      <c r="K26" t="e">
        <f>VLOOKUP(J26,'Drop downs'!A:B,2,FALSE)</f>
        <v>#N/A</v>
      </c>
      <c r="L26" t="e">
        <f t="shared" si="3"/>
        <v>#N/A</v>
      </c>
    </row>
    <row r="27" spans="2:12" x14ac:dyDescent="0.25">
      <c r="B27" t="s">
        <v>698</v>
      </c>
      <c r="D27" t="s">
        <v>26</v>
      </c>
      <c r="E27">
        <f>VLOOKUP(D27,'Drop downs'!A:B,2,FALSE)</f>
        <v>3</v>
      </c>
      <c r="F27">
        <f t="shared" si="4"/>
        <v>0</v>
      </c>
      <c r="H27" t="e">
        <f>VLOOKUP(G27,'Drop downs'!A:B,2,FALSE)</f>
        <v>#N/A</v>
      </c>
      <c r="I27" t="e">
        <f t="shared" si="2"/>
        <v>#N/A</v>
      </c>
      <c r="K27" t="e">
        <f>VLOOKUP(J27,'Drop downs'!A:B,2,FALSE)</f>
        <v>#N/A</v>
      </c>
      <c r="L27" t="e">
        <f t="shared" si="3"/>
        <v>#N/A</v>
      </c>
    </row>
    <row r="28" spans="2:12" x14ac:dyDescent="0.25">
      <c r="B28" t="s">
        <v>699</v>
      </c>
      <c r="D28" t="s">
        <v>27</v>
      </c>
      <c r="E28">
        <f>VLOOKUP(D28,'Drop downs'!A:B,2,FALSE)</f>
        <v>4</v>
      </c>
      <c r="F28">
        <f t="shared" si="4"/>
        <v>0</v>
      </c>
      <c r="H28" t="e">
        <f>VLOOKUP(G28,'Drop downs'!A:B,2,FALSE)</f>
        <v>#N/A</v>
      </c>
      <c r="I28" t="e">
        <f t="shared" si="2"/>
        <v>#N/A</v>
      </c>
      <c r="K28" t="e">
        <f>VLOOKUP(J28,'Drop downs'!A:B,2,FALSE)</f>
        <v>#N/A</v>
      </c>
      <c r="L28" t="e">
        <f t="shared" si="3"/>
        <v>#N/A</v>
      </c>
    </row>
    <row r="29" spans="2:12" x14ac:dyDescent="0.25">
      <c r="B29" t="s">
        <v>700</v>
      </c>
      <c r="D29" t="s">
        <v>24</v>
      </c>
      <c r="E29">
        <f>VLOOKUP(D29,'Drop downs'!A:B,2,FALSE)</f>
        <v>1</v>
      </c>
      <c r="F29">
        <f t="shared" si="4"/>
        <v>0</v>
      </c>
      <c r="H29" t="e">
        <f>VLOOKUP(G29,'Drop downs'!A:B,2,FALSE)</f>
        <v>#N/A</v>
      </c>
      <c r="I29" t="e">
        <f t="shared" si="2"/>
        <v>#N/A</v>
      </c>
      <c r="K29" t="e">
        <f>VLOOKUP(J29,'Drop downs'!A:B,2,FALSE)</f>
        <v>#N/A</v>
      </c>
      <c r="L29" t="e">
        <f t="shared" si="3"/>
        <v>#N/A</v>
      </c>
    </row>
    <row r="30" spans="2:12" x14ac:dyDescent="0.25">
      <c r="B30" t="s">
        <v>701</v>
      </c>
      <c r="D30" t="s">
        <v>25</v>
      </c>
      <c r="E30">
        <f>VLOOKUP(D30,'Drop downs'!A:B,2,FALSE)</f>
        <v>2</v>
      </c>
      <c r="F30">
        <f t="shared" si="4"/>
        <v>0</v>
      </c>
      <c r="H30" t="e">
        <f>VLOOKUP(G30,'Drop downs'!A:B,2,FALSE)</f>
        <v>#N/A</v>
      </c>
      <c r="I30" t="e">
        <f t="shared" si="2"/>
        <v>#N/A</v>
      </c>
      <c r="K30" t="e">
        <f>VLOOKUP(J30,'Drop downs'!A:B,2,FALSE)</f>
        <v>#N/A</v>
      </c>
      <c r="L30" t="e">
        <f t="shared" si="3"/>
        <v>#N/A</v>
      </c>
    </row>
    <row r="31" spans="2:12" x14ac:dyDescent="0.25">
      <c r="B31" t="s">
        <v>702</v>
      </c>
      <c r="D31" t="s">
        <v>26</v>
      </c>
      <c r="E31">
        <f>VLOOKUP(D31,'Drop downs'!A:B,2,FALSE)</f>
        <v>3</v>
      </c>
      <c r="F31">
        <f t="shared" si="4"/>
        <v>0</v>
      </c>
      <c r="H31" t="e">
        <f>VLOOKUP(G31,'Drop downs'!A:B,2,FALSE)</f>
        <v>#N/A</v>
      </c>
      <c r="I31" t="e">
        <f t="shared" si="2"/>
        <v>#N/A</v>
      </c>
      <c r="K31" t="e">
        <f>VLOOKUP(J31,'Drop downs'!A:B,2,FALSE)</f>
        <v>#N/A</v>
      </c>
      <c r="L31" t="e">
        <f t="shared" si="3"/>
        <v>#N/A</v>
      </c>
    </row>
    <row r="32" spans="2:12" x14ac:dyDescent="0.25">
      <c r="B32" t="s">
        <v>703</v>
      </c>
      <c r="D32" t="s">
        <v>27</v>
      </c>
      <c r="E32">
        <f>VLOOKUP(D32,'Drop downs'!A:B,2,FALSE)</f>
        <v>4</v>
      </c>
      <c r="F32">
        <f t="shared" si="4"/>
        <v>0</v>
      </c>
      <c r="H32" t="e">
        <f>VLOOKUP(G32,'Drop downs'!A:B,2,FALSE)</f>
        <v>#N/A</v>
      </c>
      <c r="I32" t="e">
        <f t="shared" si="2"/>
        <v>#N/A</v>
      </c>
      <c r="K32" t="e">
        <f>VLOOKUP(J32,'Drop downs'!A:B,2,FALSE)</f>
        <v>#N/A</v>
      </c>
      <c r="L32" t="e">
        <f t="shared" si="3"/>
        <v>#N/A</v>
      </c>
    </row>
    <row r="33" spans="2:12" x14ac:dyDescent="0.25">
      <c r="B33" t="s">
        <v>704</v>
      </c>
      <c r="D33" t="s">
        <v>24</v>
      </c>
      <c r="E33">
        <f>VLOOKUP(D33,'Drop downs'!A:B,2,FALSE)</f>
        <v>1</v>
      </c>
      <c r="F33">
        <f t="shared" si="4"/>
        <v>0</v>
      </c>
      <c r="H33" t="e">
        <f>VLOOKUP(G33,'Drop downs'!A:B,2,FALSE)</f>
        <v>#N/A</v>
      </c>
      <c r="I33" t="e">
        <f t="shared" si="2"/>
        <v>#N/A</v>
      </c>
      <c r="K33" t="e">
        <f>VLOOKUP(J33,'Drop downs'!A:B,2,FALSE)</f>
        <v>#N/A</v>
      </c>
      <c r="L33" t="e">
        <f t="shared" si="3"/>
        <v>#N/A</v>
      </c>
    </row>
    <row r="34" spans="2:12" x14ac:dyDescent="0.25">
      <c r="B34" t="s">
        <v>705</v>
      </c>
      <c r="D34" t="s">
        <v>25</v>
      </c>
      <c r="E34">
        <f>VLOOKUP(D34,'Drop downs'!A:B,2,FALSE)</f>
        <v>2</v>
      </c>
      <c r="F34">
        <f t="shared" si="4"/>
        <v>0</v>
      </c>
      <c r="H34" t="e">
        <f>VLOOKUP(G34,'Drop downs'!A:B,2,FALSE)</f>
        <v>#N/A</v>
      </c>
      <c r="I34" t="e">
        <f t="shared" si="2"/>
        <v>#N/A</v>
      </c>
      <c r="K34" t="e">
        <f>VLOOKUP(J34,'Drop downs'!A:B,2,FALSE)</f>
        <v>#N/A</v>
      </c>
      <c r="L34" t="e">
        <f t="shared" si="3"/>
        <v>#N/A</v>
      </c>
    </row>
    <row r="35" spans="2:12" x14ac:dyDescent="0.25">
      <c r="B35" t="s">
        <v>706</v>
      </c>
      <c r="D35" t="s">
        <v>26</v>
      </c>
      <c r="E35">
        <f>VLOOKUP(D35,'Drop downs'!A:B,2,FALSE)</f>
        <v>3</v>
      </c>
      <c r="F35">
        <f t="shared" si="4"/>
        <v>0</v>
      </c>
      <c r="H35" t="e">
        <f>VLOOKUP(G35,'Drop downs'!A:B,2,FALSE)</f>
        <v>#N/A</v>
      </c>
      <c r="I35" t="e">
        <f t="shared" si="2"/>
        <v>#N/A</v>
      </c>
      <c r="K35" t="e">
        <f>VLOOKUP(J35,'Drop downs'!A:B,2,FALSE)</f>
        <v>#N/A</v>
      </c>
      <c r="L35" t="e">
        <f t="shared" si="3"/>
        <v>#N/A</v>
      </c>
    </row>
    <row r="36" spans="2:12" x14ac:dyDescent="0.25">
      <c r="B36" t="s">
        <v>707</v>
      </c>
      <c r="D36" t="s">
        <v>27</v>
      </c>
      <c r="E36">
        <f>VLOOKUP(D36,'Drop downs'!A:B,2,FALSE)</f>
        <v>4</v>
      </c>
      <c r="F36">
        <f t="shared" si="4"/>
        <v>0</v>
      </c>
      <c r="H36" t="e">
        <f>VLOOKUP(G36,'Drop downs'!A:B,2,FALSE)</f>
        <v>#N/A</v>
      </c>
      <c r="I36" t="e">
        <f t="shared" si="2"/>
        <v>#N/A</v>
      </c>
      <c r="K36" t="e">
        <f>VLOOKUP(J36,'Drop downs'!A:B,2,FALSE)</f>
        <v>#N/A</v>
      </c>
      <c r="L36" t="e">
        <f t="shared" si="3"/>
        <v>#N/A</v>
      </c>
    </row>
    <row r="37" spans="2:12" x14ac:dyDescent="0.25">
      <c r="B37" t="s">
        <v>708</v>
      </c>
      <c r="D37" t="s">
        <v>24</v>
      </c>
      <c r="E37">
        <f>VLOOKUP(D37,'Drop downs'!A:B,2,FALSE)</f>
        <v>1</v>
      </c>
      <c r="F37">
        <f t="shared" si="4"/>
        <v>0</v>
      </c>
      <c r="H37" t="e">
        <f>VLOOKUP(G37,'Drop downs'!A:B,2,FALSE)</f>
        <v>#N/A</v>
      </c>
      <c r="I37" t="e">
        <f t="shared" si="2"/>
        <v>#N/A</v>
      </c>
      <c r="K37" t="e">
        <f>VLOOKUP(J37,'Drop downs'!A:B,2,FALSE)</f>
        <v>#N/A</v>
      </c>
      <c r="L37" t="e">
        <f t="shared" si="3"/>
        <v>#N/A</v>
      </c>
    </row>
    <row r="38" spans="2:12" x14ac:dyDescent="0.25">
      <c r="B38" t="s">
        <v>709</v>
      </c>
      <c r="D38" t="s">
        <v>25</v>
      </c>
      <c r="E38">
        <f>VLOOKUP(D38,'Drop downs'!A:B,2,FALSE)</f>
        <v>2</v>
      </c>
      <c r="F38">
        <f t="shared" si="4"/>
        <v>0</v>
      </c>
      <c r="H38" t="e">
        <f>VLOOKUP(G38,'Drop downs'!A:B,2,FALSE)</f>
        <v>#N/A</v>
      </c>
      <c r="I38" t="e">
        <f t="shared" si="2"/>
        <v>#N/A</v>
      </c>
      <c r="K38" t="e">
        <f>VLOOKUP(J38,'Drop downs'!A:B,2,FALSE)</f>
        <v>#N/A</v>
      </c>
      <c r="L38" t="e">
        <f t="shared" si="3"/>
        <v>#N/A</v>
      </c>
    </row>
    <row r="39" spans="2:12" x14ac:dyDescent="0.25">
      <c r="B39" t="s">
        <v>710</v>
      </c>
      <c r="D39" t="s">
        <v>26</v>
      </c>
      <c r="E39">
        <f>VLOOKUP(D39,'Drop downs'!A:B,2,FALSE)</f>
        <v>3</v>
      </c>
      <c r="F39">
        <f t="shared" si="4"/>
        <v>0</v>
      </c>
      <c r="H39" t="e">
        <f>VLOOKUP(G39,'Drop downs'!A:B,2,FALSE)</f>
        <v>#N/A</v>
      </c>
      <c r="I39" t="e">
        <f t="shared" si="2"/>
        <v>#N/A</v>
      </c>
      <c r="K39" t="e">
        <f>VLOOKUP(J39,'Drop downs'!A:B,2,FALSE)</f>
        <v>#N/A</v>
      </c>
      <c r="L39" t="e">
        <f t="shared" si="3"/>
        <v>#N/A</v>
      </c>
    </row>
    <row r="40" spans="2:12" x14ac:dyDescent="0.25">
      <c r="B40" t="s">
        <v>711</v>
      </c>
      <c r="D40" t="s">
        <v>27</v>
      </c>
      <c r="E40">
        <f>VLOOKUP(D40,'Drop downs'!A:B,2,FALSE)</f>
        <v>4</v>
      </c>
      <c r="F40">
        <f t="shared" si="4"/>
        <v>0</v>
      </c>
      <c r="H40" t="e">
        <f>VLOOKUP(G40,'Drop downs'!A:B,2,FALSE)</f>
        <v>#N/A</v>
      </c>
      <c r="I40" t="e">
        <f t="shared" si="2"/>
        <v>#N/A</v>
      </c>
      <c r="K40" t="e">
        <f>VLOOKUP(J40,'Drop downs'!A:B,2,FALSE)</f>
        <v>#N/A</v>
      </c>
      <c r="L40" t="e">
        <f t="shared" si="3"/>
        <v>#N/A</v>
      </c>
    </row>
    <row r="41" spans="2:12" x14ac:dyDescent="0.25">
      <c r="B41" t="s">
        <v>712</v>
      </c>
      <c r="D41" t="s">
        <v>24</v>
      </c>
      <c r="E41">
        <f>VLOOKUP(D41,'Drop downs'!A:B,2,FALSE)</f>
        <v>1</v>
      </c>
      <c r="F41">
        <f t="shared" si="4"/>
        <v>0</v>
      </c>
      <c r="H41" t="e">
        <f>VLOOKUP(G41,'Drop downs'!A:B,2,FALSE)</f>
        <v>#N/A</v>
      </c>
      <c r="I41" t="e">
        <f t="shared" si="2"/>
        <v>#N/A</v>
      </c>
      <c r="K41" t="e">
        <f>VLOOKUP(J41,'Drop downs'!A:B,2,FALSE)</f>
        <v>#N/A</v>
      </c>
      <c r="L41" t="e">
        <f t="shared" si="3"/>
        <v>#N/A</v>
      </c>
    </row>
    <row r="42" spans="2:12" x14ac:dyDescent="0.25">
      <c r="B42" t="s">
        <v>713</v>
      </c>
      <c r="D42" t="s">
        <v>25</v>
      </c>
      <c r="E42">
        <f>VLOOKUP(D42,'Drop downs'!A:B,2,FALSE)</f>
        <v>2</v>
      </c>
      <c r="F42">
        <f t="shared" si="4"/>
        <v>0</v>
      </c>
      <c r="H42" t="e">
        <f>VLOOKUP(G42,'Drop downs'!A:B,2,FALSE)</f>
        <v>#N/A</v>
      </c>
      <c r="I42" t="e">
        <f t="shared" si="2"/>
        <v>#N/A</v>
      </c>
      <c r="K42" t="e">
        <f>VLOOKUP(J42,'Drop downs'!A:B,2,FALSE)</f>
        <v>#N/A</v>
      </c>
      <c r="L42" t="e">
        <f t="shared" si="3"/>
        <v>#N/A</v>
      </c>
    </row>
    <row r="43" spans="2:12" x14ac:dyDescent="0.25">
      <c r="B43" t="s">
        <v>714</v>
      </c>
      <c r="D43" t="s">
        <v>26</v>
      </c>
      <c r="E43">
        <f>VLOOKUP(D43,'Drop downs'!A:B,2,FALSE)</f>
        <v>3</v>
      </c>
      <c r="F43">
        <f t="shared" si="4"/>
        <v>0</v>
      </c>
      <c r="H43" t="e">
        <f>VLOOKUP(G43,'Drop downs'!A:B,2,FALSE)</f>
        <v>#N/A</v>
      </c>
      <c r="I43" t="e">
        <f t="shared" si="2"/>
        <v>#N/A</v>
      </c>
      <c r="K43" t="e">
        <f>VLOOKUP(J43,'Drop downs'!A:B,2,FALSE)</f>
        <v>#N/A</v>
      </c>
      <c r="L43" t="e">
        <f t="shared" si="3"/>
        <v>#N/A</v>
      </c>
    </row>
    <row r="44" spans="2:12" x14ac:dyDescent="0.25">
      <c r="B44" t="s">
        <v>715</v>
      </c>
      <c r="D44" t="s">
        <v>27</v>
      </c>
      <c r="E44">
        <f>VLOOKUP(D44,'Drop downs'!A:B,2,FALSE)</f>
        <v>4</v>
      </c>
      <c r="F44">
        <f t="shared" si="4"/>
        <v>0</v>
      </c>
      <c r="H44" t="e">
        <f>VLOOKUP(G44,'Drop downs'!A:B,2,FALSE)</f>
        <v>#N/A</v>
      </c>
      <c r="I44" t="e">
        <f t="shared" si="2"/>
        <v>#N/A</v>
      </c>
      <c r="K44" t="e">
        <f>VLOOKUP(J44,'Drop downs'!A:B,2,FALSE)</f>
        <v>#N/A</v>
      </c>
      <c r="L44" t="e">
        <f t="shared" si="3"/>
        <v>#N/A</v>
      </c>
    </row>
    <row r="45" spans="2:12" x14ac:dyDescent="0.25">
      <c r="B45" t="s">
        <v>716</v>
      </c>
      <c r="D45" t="s">
        <v>24</v>
      </c>
      <c r="E45">
        <f>VLOOKUP(D45,'Drop downs'!A:B,2,FALSE)</f>
        <v>1</v>
      </c>
      <c r="F45">
        <f t="shared" si="4"/>
        <v>0</v>
      </c>
      <c r="H45" t="e">
        <f>VLOOKUP(G45,'Drop downs'!A:B,2,FALSE)</f>
        <v>#N/A</v>
      </c>
      <c r="I45" t="e">
        <f t="shared" si="2"/>
        <v>#N/A</v>
      </c>
      <c r="K45" t="e">
        <f>VLOOKUP(J45,'Drop downs'!A:B,2,FALSE)</f>
        <v>#N/A</v>
      </c>
      <c r="L45" t="e">
        <f t="shared" si="3"/>
        <v>#N/A</v>
      </c>
    </row>
    <row r="46" spans="2:12" x14ac:dyDescent="0.25">
      <c r="B46" t="s">
        <v>717</v>
      </c>
      <c r="D46" t="s">
        <v>25</v>
      </c>
      <c r="E46">
        <f>VLOOKUP(D46,'Drop downs'!A:B,2,FALSE)</f>
        <v>2</v>
      </c>
      <c r="F46">
        <f t="shared" si="4"/>
        <v>0</v>
      </c>
      <c r="H46" t="e">
        <f>VLOOKUP(G46,'Drop downs'!A:B,2,FALSE)</f>
        <v>#N/A</v>
      </c>
      <c r="I46" t="e">
        <f t="shared" si="2"/>
        <v>#N/A</v>
      </c>
      <c r="K46" t="e">
        <f>VLOOKUP(J46,'Drop downs'!A:B,2,FALSE)</f>
        <v>#N/A</v>
      </c>
      <c r="L46" t="e">
        <f t="shared" si="3"/>
        <v>#N/A</v>
      </c>
    </row>
    <row r="47" spans="2:12" x14ac:dyDescent="0.25">
      <c r="B47" t="s">
        <v>718</v>
      </c>
      <c r="D47" t="s">
        <v>26</v>
      </c>
      <c r="E47">
        <f>VLOOKUP(D47,'Drop downs'!A:B,2,FALSE)</f>
        <v>3</v>
      </c>
      <c r="F47">
        <f t="shared" si="4"/>
        <v>0</v>
      </c>
      <c r="H47" t="e">
        <f>VLOOKUP(G47,'Drop downs'!A:B,2,FALSE)</f>
        <v>#N/A</v>
      </c>
      <c r="I47" t="e">
        <f t="shared" si="2"/>
        <v>#N/A</v>
      </c>
      <c r="K47" t="e">
        <f>VLOOKUP(J47,'Drop downs'!A:B,2,FALSE)</f>
        <v>#N/A</v>
      </c>
      <c r="L47" t="e">
        <f t="shared" si="3"/>
        <v>#N/A</v>
      </c>
    </row>
    <row r="48" spans="2:12" x14ac:dyDescent="0.25">
      <c r="B48" t="s">
        <v>719</v>
      </c>
      <c r="D48" t="s">
        <v>27</v>
      </c>
      <c r="E48">
        <f>VLOOKUP(D48,'Drop downs'!A:B,2,FALSE)</f>
        <v>4</v>
      </c>
      <c r="F48">
        <f t="shared" si="4"/>
        <v>0</v>
      </c>
      <c r="H48" t="e">
        <f>VLOOKUP(G48,'Drop downs'!A:B,2,FALSE)</f>
        <v>#N/A</v>
      </c>
      <c r="I48" t="e">
        <f t="shared" si="2"/>
        <v>#N/A</v>
      </c>
      <c r="K48" t="e">
        <f>VLOOKUP(J48,'Drop downs'!A:B,2,FALSE)</f>
        <v>#N/A</v>
      </c>
      <c r="L48" t="e">
        <f t="shared" si="3"/>
        <v>#N/A</v>
      </c>
    </row>
    <row r="49" spans="2:12" x14ac:dyDescent="0.25">
      <c r="B49" t="s">
        <v>720</v>
      </c>
      <c r="D49" t="s">
        <v>24</v>
      </c>
      <c r="E49">
        <f>VLOOKUP(D49,'Drop downs'!A:B,2,FALSE)</f>
        <v>1</v>
      </c>
      <c r="F49">
        <f t="shared" si="4"/>
        <v>0</v>
      </c>
      <c r="H49" t="e">
        <f>VLOOKUP(G49,'Drop downs'!A:B,2,FALSE)</f>
        <v>#N/A</v>
      </c>
      <c r="I49" t="e">
        <f t="shared" si="2"/>
        <v>#N/A</v>
      </c>
      <c r="K49" t="e">
        <f>VLOOKUP(J49,'Drop downs'!A:B,2,FALSE)</f>
        <v>#N/A</v>
      </c>
      <c r="L49" t="e">
        <f t="shared" si="3"/>
        <v>#N/A</v>
      </c>
    </row>
    <row r="50" spans="2:12" x14ac:dyDescent="0.25">
      <c r="B50" t="s">
        <v>721</v>
      </c>
      <c r="D50" t="s">
        <v>25</v>
      </c>
      <c r="E50">
        <f>VLOOKUP(D50,'Drop downs'!A:B,2,FALSE)</f>
        <v>2</v>
      </c>
      <c r="F50">
        <f t="shared" si="4"/>
        <v>0</v>
      </c>
      <c r="H50" t="e">
        <f>VLOOKUP(G50,'Drop downs'!A:B,2,FALSE)</f>
        <v>#N/A</v>
      </c>
      <c r="I50" t="e">
        <f t="shared" si="2"/>
        <v>#N/A</v>
      </c>
      <c r="K50" t="e">
        <f>VLOOKUP(J50,'Drop downs'!A:B,2,FALSE)</f>
        <v>#N/A</v>
      </c>
      <c r="L50" t="e">
        <f t="shared" si="3"/>
        <v>#N/A</v>
      </c>
    </row>
    <row r="51" spans="2:12" x14ac:dyDescent="0.25">
      <c r="B51" t="s">
        <v>722</v>
      </c>
      <c r="D51" t="s">
        <v>26</v>
      </c>
      <c r="E51">
        <f>VLOOKUP(D51,'Drop downs'!A:B,2,FALSE)</f>
        <v>3</v>
      </c>
      <c r="F51">
        <f t="shared" si="4"/>
        <v>0</v>
      </c>
      <c r="H51" t="e">
        <f>VLOOKUP(G51,'Drop downs'!A:B,2,FALSE)</f>
        <v>#N/A</v>
      </c>
      <c r="I51" t="e">
        <f t="shared" si="2"/>
        <v>#N/A</v>
      </c>
      <c r="K51" t="e">
        <f>VLOOKUP(J51,'Drop downs'!A:B,2,FALSE)</f>
        <v>#N/A</v>
      </c>
      <c r="L51" t="e">
        <f t="shared" si="3"/>
        <v>#N/A</v>
      </c>
    </row>
    <row r="52" spans="2:12" x14ac:dyDescent="0.25">
      <c r="B52" t="s">
        <v>723</v>
      </c>
      <c r="D52" t="s">
        <v>27</v>
      </c>
      <c r="E52">
        <f>VLOOKUP(D52,'Drop downs'!A:B,2,FALSE)</f>
        <v>4</v>
      </c>
      <c r="F52">
        <f t="shared" si="4"/>
        <v>0</v>
      </c>
      <c r="H52" t="e">
        <f>VLOOKUP(G52,'Drop downs'!A:B,2,FALSE)</f>
        <v>#N/A</v>
      </c>
      <c r="I52" t="e">
        <f t="shared" si="2"/>
        <v>#N/A</v>
      </c>
      <c r="K52" t="e">
        <f>VLOOKUP(J52,'Drop downs'!A:B,2,FALSE)</f>
        <v>#N/A</v>
      </c>
      <c r="L52" t="e">
        <f t="shared" si="3"/>
        <v>#N/A</v>
      </c>
    </row>
    <row r="53" spans="2:12" x14ac:dyDescent="0.25">
      <c r="B53" t="s">
        <v>724</v>
      </c>
      <c r="D53" t="s">
        <v>24</v>
      </c>
      <c r="E53">
        <f>VLOOKUP(D53,'Drop downs'!A:B,2,FALSE)</f>
        <v>1</v>
      </c>
      <c r="F53">
        <f t="shared" si="4"/>
        <v>0</v>
      </c>
      <c r="H53" t="e">
        <f>VLOOKUP(G53,'Drop downs'!A:B,2,FALSE)</f>
        <v>#N/A</v>
      </c>
      <c r="I53" t="e">
        <f t="shared" si="2"/>
        <v>#N/A</v>
      </c>
      <c r="K53" t="e">
        <f>VLOOKUP(J53,'Drop downs'!A:B,2,FALSE)</f>
        <v>#N/A</v>
      </c>
      <c r="L53" t="e">
        <f t="shared" si="3"/>
        <v>#N/A</v>
      </c>
    </row>
    <row r="54" spans="2:12" x14ac:dyDescent="0.25">
      <c r="B54" t="s">
        <v>725</v>
      </c>
      <c r="D54" t="s">
        <v>25</v>
      </c>
      <c r="E54">
        <f>VLOOKUP(D54,'Drop downs'!A:B,2,FALSE)</f>
        <v>2</v>
      </c>
      <c r="F54">
        <f t="shared" si="4"/>
        <v>0</v>
      </c>
      <c r="H54" t="e">
        <f>VLOOKUP(G54,'Drop downs'!A:B,2,FALSE)</f>
        <v>#N/A</v>
      </c>
      <c r="I54" t="e">
        <f t="shared" si="2"/>
        <v>#N/A</v>
      </c>
      <c r="K54" t="e">
        <f>VLOOKUP(J54,'Drop downs'!A:B,2,FALSE)</f>
        <v>#N/A</v>
      </c>
      <c r="L54" t="e">
        <f t="shared" si="3"/>
        <v>#N/A</v>
      </c>
    </row>
    <row r="55" spans="2:12" x14ac:dyDescent="0.25">
      <c r="B55" t="s">
        <v>726</v>
      </c>
      <c r="D55" t="s">
        <v>26</v>
      </c>
      <c r="E55">
        <f>VLOOKUP(D55,'Drop downs'!A:B,2,FALSE)</f>
        <v>3</v>
      </c>
      <c r="F55">
        <f t="shared" si="4"/>
        <v>0</v>
      </c>
      <c r="H55" t="e">
        <f>VLOOKUP(G55,'Drop downs'!A:B,2,FALSE)</f>
        <v>#N/A</v>
      </c>
      <c r="I55" t="e">
        <f t="shared" si="2"/>
        <v>#N/A</v>
      </c>
      <c r="K55" t="e">
        <f>VLOOKUP(J55,'Drop downs'!A:B,2,FALSE)</f>
        <v>#N/A</v>
      </c>
      <c r="L55" t="e">
        <f t="shared" si="3"/>
        <v>#N/A</v>
      </c>
    </row>
    <row r="56" spans="2:12" x14ac:dyDescent="0.25">
      <c r="B56" t="s">
        <v>727</v>
      </c>
      <c r="D56" t="s">
        <v>27</v>
      </c>
      <c r="E56">
        <f>VLOOKUP(D56,'Drop downs'!A:B,2,FALSE)</f>
        <v>4</v>
      </c>
      <c r="F56">
        <f t="shared" si="4"/>
        <v>0</v>
      </c>
      <c r="H56" t="e">
        <f>VLOOKUP(G56,'Drop downs'!A:B,2,FALSE)</f>
        <v>#N/A</v>
      </c>
      <c r="I56" t="e">
        <f t="shared" si="2"/>
        <v>#N/A</v>
      </c>
      <c r="K56" t="e">
        <f>VLOOKUP(J56,'Drop downs'!A:B,2,FALSE)</f>
        <v>#N/A</v>
      </c>
      <c r="L56" t="e">
        <f t="shared" si="3"/>
        <v>#N/A</v>
      </c>
    </row>
    <row r="57" spans="2:12" x14ac:dyDescent="0.25">
      <c r="B57" t="s">
        <v>728</v>
      </c>
      <c r="D57" t="s">
        <v>24</v>
      </c>
      <c r="E57">
        <f>VLOOKUP(D57,'Drop downs'!A:B,2,FALSE)</f>
        <v>1</v>
      </c>
      <c r="F57">
        <f t="shared" si="4"/>
        <v>0</v>
      </c>
      <c r="H57" t="e">
        <f>VLOOKUP(G57,'Drop downs'!A:B,2,FALSE)</f>
        <v>#N/A</v>
      </c>
      <c r="I57" t="e">
        <f t="shared" si="2"/>
        <v>#N/A</v>
      </c>
      <c r="K57" t="e">
        <f>VLOOKUP(J57,'Drop downs'!A:B,2,FALSE)</f>
        <v>#N/A</v>
      </c>
      <c r="L57" t="e">
        <f t="shared" si="3"/>
        <v>#N/A</v>
      </c>
    </row>
    <row r="58" spans="2:12" x14ac:dyDescent="0.25">
      <c r="B58" t="s">
        <v>729</v>
      </c>
      <c r="D58" t="s">
        <v>25</v>
      </c>
      <c r="E58">
        <f>VLOOKUP(D58,'Drop downs'!A:B,2,FALSE)</f>
        <v>2</v>
      </c>
      <c r="F58">
        <f t="shared" si="4"/>
        <v>0</v>
      </c>
      <c r="H58" t="e">
        <f>VLOOKUP(G58,'Drop downs'!A:B,2,FALSE)</f>
        <v>#N/A</v>
      </c>
      <c r="I58" t="e">
        <f t="shared" si="2"/>
        <v>#N/A</v>
      </c>
      <c r="K58" t="e">
        <f>VLOOKUP(J58,'Drop downs'!A:B,2,FALSE)</f>
        <v>#N/A</v>
      </c>
      <c r="L58" t="e">
        <f t="shared" si="3"/>
        <v>#N/A</v>
      </c>
    </row>
    <row r="59" spans="2:12" x14ac:dyDescent="0.25">
      <c r="B59" t="s">
        <v>730</v>
      </c>
      <c r="D59" t="s">
        <v>26</v>
      </c>
      <c r="E59">
        <f>VLOOKUP(D59,'Drop downs'!A:B,2,FALSE)</f>
        <v>3</v>
      </c>
      <c r="F59">
        <f t="shared" si="4"/>
        <v>0</v>
      </c>
      <c r="H59" t="e">
        <f>VLOOKUP(G59,'Drop downs'!A:B,2,FALSE)</f>
        <v>#N/A</v>
      </c>
      <c r="I59" t="e">
        <f t="shared" si="2"/>
        <v>#N/A</v>
      </c>
      <c r="K59" t="e">
        <f>VLOOKUP(J59,'Drop downs'!A:B,2,FALSE)</f>
        <v>#N/A</v>
      </c>
      <c r="L59" t="e">
        <f t="shared" si="3"/>
        <v>#N/A</v>
      </c>
    </row>
    <row r="60" spans="2:12" x14ac:dyDescent="0.25">
      <c r="B60" t="s">
        <v>731</v>
      </c>
      <c r="D60" t="s">
        <v>27</v>
      </c>
      <c r="E60">
        <f>VLOOKUP(D60,'Drop downs'!A:B,2,FALSE)</f>
        <v>4</v>
      </c>
      <c r="F60">
        <f t="shared" si="4"/>
        <v>0</v>
      </c>
      <c r="H60" t="e">
        <f>VLOOKUP(G60,'Drop downs'!A:B,2,FALSE)</f>
        <v>#N/A</v>
      </c>
      <c r="I60" t="e">
        <f t="shared" si="2"/>
        <v>#N/A</v>
      </c>
      <c r="K60" t="e">
        <f>VLOOKUP(J60,'Drop downs'!A:B,2,FALSE)</f>
        <v>#N/A</v>
      </c>
      <c r="L60" t="e">
        <f t="shared" si="3"/>
        <v>#N/A</v>
      </c>
    </row>
  </sheetData>
  <mergeCells count="11">
    <mergeCell ref="C13:E13"/>
    <mergeCell ref="I3:L5"/>
    <mergeCell ref="G10:H10"/>
    <mergeCell ref="I10:J10"/>
    <mergeCell ref="K10:L10"/>
    <mergeCell ref="C12:E12"/>
    <mergeCell ref="C14:E14"/>
    <mergeCell ref="C15:E15"/>
    <mergeCell ref="D19:F19"/>
    <mergeCell ref="G19:I19"/>
    <mergeCell ref="J19:L19"/>
  </mergeCells>
  <phoneticPr fontId="9" type="noConversion"/>
  <conditionalFormatting sqref="E6">
    <cfRule type="iconSet" priority="2">
      <iconSet showValue="0">
        <cfvo type="percent" val="0"/>
        <cfvo type="num" val="0.7"/>
        <cfvo type="num" val="0.75"/>
      </iconSet>
    </cfRule>
  </conditionalFormatting>
  <conditionalFormatting sqref="E7:E8">
    <cfRule type="iconSet" priority="1">
      <iconSet showValue="0">
        <cfvo type="percent" val="0"/>
        <cfvo type="num" val="0.7"/>
        <cfvo type="num" val="0.75"/>
      </iconSet>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B2DF5F8-4E5C-4B1F-90A6-0CB20DD1CFDB}">
          <x14:formula1>
            <xm:f>'Drop downs'!$A$2:$A$5</xm:f>
          </x14:formula1>
          <xm:sqref>D21:D60 J21:J60 G21:G60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E743D-F658-4095-9023-B3ED732603CA}">
  <dimension ref="B2:I14"/>
  <sheetViews>
    <sheetView workbookViewId="0">
      <selection activeCell="K23" sqref="K23"/>
    </sheetView>
  </sheetViews>
  <sheetFormatPr defaultRowHeight="15" x14ac:dyDescent="0.25"/>
  <cols>
    <col min="3" max="3" width="13" customWidth="1"/>
    <col min="4" max="4" width="19.08984375" customWidth="1"/>
    <col min="5" max="5" width="8.6328125" customWidth="1"/>
    <col min="6" max="7" width="17.1796875" customWidth="1"/>
    <col min="9" max="9" width="11.1796875" customWidth="1"/>
  </cols>
  <sheetData>
    <row r="2" spans="2:9" x14ac:dyDescent="0.25">
      <c r="B2" s="148" t="s">
        <v>107</v>
      </c>
      <c r="C2" s="148"/>
    </row>
    <row r="4" spans="2:9" ht="61.95" customHeight="1" x14ac:dyDescent="0.25">
      <c r="B4" s="33" t="s">
        <v>116</v>
      </c>
      <c r="C4" s="34" t="s">
        <v>108</v>
      </c>
      <c r="D4" s="34" t="s">
        <v>109</v>
      </c>
      <c r="E4" s="34" t="s">
        <v>110</v>
      </c>
      <c r="F4" s="34" t="s">
        <v>114</v>
      </c>
      <c r="G4" s="33" t="s">
        <v>113</v>
      </c>
      <c r="H4" s="34" t="s">
        <v>112</v>
      </c>
      <c r="I4" s="33" t="s">
        <v>115</v>
      </c>
    </row>
    <row r="5" spans="2:9" x14ac:dyDescent="0.25">
      <c r="B5" s="31"/>
      <c r="C5" s="32" t="s">
        <v>2</v>
      </c>
      <c r="D5" s="32" t="s">
        <v>24</v>
      </c>
      <c r="E5" s="32" t="s">
        <v>111</v>
      </c>
      <c r="F5" s="32"/>
      <c r="G5" s="32"/>
      <c r="H5" s="32"/>
      <c r="I5" s="32"/>
    </row>
    <row r="6" spans="2:9" x14ac:dyDescent="0.25">
      <c r="B6" s="31"/>
      <c r="C6" s="32"/>
      <c r="D6" s="32"/>
      <c r="E6" s="32"/>
      <c r="F6" s="32"/>
      <c r="G6" s="32"/>
      <c r="H6" s="32"/>
      <c r="I6" s="32"/>
    </row>
    <row r="7" spans="2:9" x14ac:dyDescent="0.25">
      <c r="B7" s="31"/>
      <c r="C7" s="32"/>
      <c r="D7" s="32"/>
      <c r="E7" s="32"/>
      <c r="F7" s="32"/>
      <c r="G7" s="32"/>
      <c r="H7" s="32"/>
      <c r="I7" s="32"/>
    </row>
    <row r="8" spans="2:9" x14ac:dyDescent="0.25">
      <c r="B8" s="31"/>
      <c r="C8" s="32"/>
      <c r="D8" s="32"/>
      <c r="E8" s="32"/>
      <c r="F8" s="32"/>
      <c r="G8" s="32"/>
      <c r="H8" s="32"/>
      <c r="I8" s="32"/>
    </row>
    <row r="9" spans="2:9" x14ac:dyDescent="0.25">
      <c r="B9" s="31"/>
      <c r="C9" s="32"/>
      <c r="D9" s="32"/>
      <c r="E9" s="32"/>
      <c r="F9" s="32"/>
      <c r="G9" s="32"/>
      <c r="H9" s="32"/>
      <c r="I9" s="32"/>
    </row>
    <row r="10" spans="2:9" x14ac:dyDescent="0.25">
      <c r="B10" s="31"/>
      <c r="C10" s="32"/>
      <c r="D10" s="32"/>
      <c r="E10" s="32"/>
      <c r="F10" s="32"/>
      <c r="G10" s="32"/>
      <c r="H10" s="32"/>
      <c r="I10" s="32"/>
    </row>
    <row r="14" spans="2:9" x14ac:dyDescent="0.25">
      <c r="B14" t="s">
        <v>117</v>
      </c>
    </row>
  </sheetData>
  <mergeCells count="1">
    <mergeCell ref="B2:C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1EB839D-C5E2-4E80-AF45-2EE40A358C99}">
          <x14:formula1>
            <xm:f>'Drop downs'!$A$2:$A$5</xm:f>
          </x14:formula1>
          <xm:sqref>D5:D10</xm:sqref>
        </x14:dataValidation>
        <x14:dataValidation type="list" allowBlank="1" showInputMessage="1" showErrorMessage="1" xr:uid="{82AE3113-B11C-441B-A39B-540CC833EEF3}">
          <x14:formula1>
            <xm:f>'Drop downs'!$F$2:$F$8</xm:f>
          </x14:formula1>
          <xm:sqref>C5:C10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BAD6-AD2E-439E-89EA-E6917D42C8C3}">
  <dimension ref="A1:F12"/>
  <sheetViews>
    <sheetView workbookViewId="0">
      <selection activeCell="G16" sqref="G16"/>
    </sheetView>
  </sheetViews>
  <sheetFormatPr defaultRowHeight="15" x14ac:dyDescent="0.25"/>
  <cols>
    <col min="1" max="1" width="9.81640625" bestFit="1" customWidth="1"/>
  </cols>
  <sheetData>
    <row r="1" spans="1:6" s="2" customFormat="1" ht="15.6" x14ac:dyDescent="0.3">
      <c r="A1" s="2" t="s">
        <v>5</v>
      </c>
      <c r="B1" s="2" t="s">
        <v>4</v>
      </c>
      <c r="F1" s="2" t="s">
        <v>67</v>
      </c>
    </row>
    <row r="2" spans="1:6" x14ac:dyDescent="0.25">
      <c r="A2" s="1" t="s">
        <v>24</v>
      </c>
      <c r="B2">
        <v>1</v>
      </c>
      <c r="F2" t="s">
        <v>2</v>
      </c>
    </row>
    <row r="3" spans="1:6" x14ac:dyDescent="0.25">
      <c r="A3" s="1" t="s">
        <v>25</v>
      </c>
      <c r="B3">
        <v>2</v>
      </c>
      <c r="F3" t="s">
        <v>15</v>
      </c>
    </row>
    <row r="4" spans="1:6" x14ac:dyDescent="0.25">
      <c r="A4" s="1" t="s">
        <v>26</v>
      </c>
      <c r="B4">
        <v>3</v>
      </c>
      <c r="F4" t="s">
        <v>156</v>
      </c>
    </row>
    <row r="5" spans="1:6" x14ac:dyDescent="0.25">
      <c r="A5" s="1" t="s">
        <v>27</v>
      </c>
      <c r="B5">
        <v>4</v>
      </c>
      <c r="F5" t="s">
        <v>157</v>
      </c>
    </row>
    <row r="6" spans="1:6" x14ac:dyDescent="0.25">
      <c r="F6" t="s">
        <v>16</v>
      </c>
    </row>
    <row r="7" spans="1:6" x14ac:dyDescent="0.25">
      <c r="F7" t="s">
        <v>153</v>
      </c>
    </row>
    <row r="8" spans="1:6" x14ac:dyDescent="0.25">
      <c r="F8" t="s">
        <v>151</v>
      </c>
    </row>
    <row r="9" spans="1:6" x14ac:dyDescent="0.25">
      <c r="F9" t="s">
        <v>152</v>
      </c>
    </row>
    <row r="10" spans="1:6" x14ac:dyDescent="0.25">
      <c r="F10" t="s">
        <v>154</v>
      </c>
    </row>
    <row r="11" spans="1:6" x14ac:dyDescent="0.25">
      <c r="F11" t="s">
        <v>11</v>
      </c>
    </row>
    <row r="12" spans="1:6" x14ac:dyDescent="0.25">
      <c r="F12" t="s">
        <v>155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957F3-3AEE-4968-8EBE-83514B6323BA}">
  <dimension ref="B3:I21"/>
  <sheetViews>
    <sheetView showGridLines="0" zoomScale="90" zoomScaleNormal="90" workbookViewId="0">
      <selection activeCell="B13" sqref="B13"/>
    </sheetView>
  </sheetViews>
  <sheetFormatPr defaultRowHeight="15" x14ac:dyDescent="0.25"/>
  <cols>
    <col min="2" max="2" width="34.81640625" customWidth="1"/>
    <col min="3" max="3" width="12" bestFit="1" customWidth="1"/>
    <col min="4" max="4" width="1.81640625" customWidth="1"/>
    <col min="5" max="5" width="15" customWidth="1"/>
    <col min="6" max="6" width="17.1796875" bestFit="1" customWidth="1"/>
    <col min="7" max="7" width="17.453125" customWidth="1"/>
  </cols>
  <sheetData>
    <row r="3" spans="2:9" ht="15.6" x14ac:dyDescent="0.3">
      <c r="B3" s="37" t="s">
        <v>7</v>
      </c>
      <c r="C3" s="38" t="s">
        <v>105</v>
      </c>
      <c r="D3" s="39"/>
      <c r="E3" s="39"/>
      <c r="F3" s="39"/>
      <c r="G3" s="39"/>
    </row>
    <row r="4" spans="2:9" ht="15.6" x14ac:dyDescent="0.3">
      <c r="B4" s="37" t="s">
        <v>8</v>
      </c>
      <c r="C4" s="40"/>
      <c r="D4" s="39"/>
      <c r="E4" s="39"/>
      <c r="F4" s="39"/>
      <c r="G4" s="39"/>
    </row>
    <row r="5" spans="2:9" ht="15.6" x14ac:dyDescent="0.3">
      <c r="B5" s="41"/>
      <c r="C5" s="41"/>
      <c r="D5" s="41"/>
      <c r="E5" s="39"/>
      <c r="F5" s="39"/>
      <c r="G5" s="39"/>
    </row>
    <row r="6" spans="2:9" ht="15.6" x14ac:dyDescent="0.3">
      <c r="B6" s="37" t="s">
        <v>9</v>
      </c>
      <c r="C6" s="42"/>
      <c r="D6" s="41"/>
      <c r="E6" s="39"/>
      <c r="F6" s="39"/>
      <c r="G6" s="39"/>
    </row>
    <row r="7" spans="2:9" ht="15.6" x14ac:dyDescent="0.3">
      <c r="B7" s="43"/>
      <c r="C7" s="41"/>
      <c r="D7" s="41"/>
      <c r="E7" s="39"/>
      <c r="F7" s="39"/>
      <c r="G7" s="39"/>
    </row>
    <row r="8" spans="2:9" ht="15.6" x14ac:dyDescent="0.3">
      <c r="B8" s="37" t="s">
        <v>10</v>
      </c>
      <c r="C8" s="37"/>
      <c r="D8" s="41"/>
      <c r="E8" s="107" t="s">
        <v>41</v>
      </c>
      <c r="F8" s="107"/>
      <c r="G8" s="107"/>
    </row>
    <row r="9" spans="2:9" ht="15.6" x14ac:dyDescent="0.3">
      <c r="B9" s="37" t="s">
        <v>67</v>
      </c>
      <c r="C9" s="37" t="s">
        <v>66</v>
      </c>
      <c r="D9" s="41"/>
      <c r="E9" s="44" t="s">
        <v>6</v>
      </c>
      <c r="F9" s="45" t="s">
        <v>17</v>
      </c>
      <c r="G9" s="46">
        <v>2030</v>
      </c>
    </row>
    <row r="10" spans="2:9" x14ac:dyDescent="0.25">
      <c r="B10" s="39" t="s">
        <v>2</v>
      </c>
      <c r="C10" s="39">
        <f>SUM(Table1[Area of grass (m₂)])</f>
        <v>0</v>
      </c>
      <c r="D10" s="39"/>
      <c r="E10" s="47">
        <f>SUM(Grassland!G14:G15)</f>
        <v>0</v>
      </c>
      <c r="F10" s="47">
        <f>SUM(Grassland!I14:I15)</f>
        <v>0</v>
      </c>
      <c r="G10" s="47">
        <f>SUM(Grassland!K14:K15)</f>
        <v>0</v>
      </c>
    </row>
    <row r="11" spans="2:9" x14ac:dyDescent="0.25">
      <c r="B11" s="48" t="s">
        <v>15</v>
      </c>
      <c r="C11" s="48">
        <f>SUM(Table13[Number of trees])</f>
        <v>0</v>
      </c>
      <c r="D11" s="48"/>
      <c r="E11" s="49">
        <f>SUM(Trees!G14:G15)</f>
        <v>0</v>
      </c>
      <c r="F11" s="49">
        <f>SUM(Trees!I14:I15)</f>
        <v>0</v>
      </c>
      <c r="G11" s="49">
        <f>SUM(Trees!K14:K15)</f>
        <v>0</v>
      </c>
      <c r="I11" s="29"/>
    </row>
    <row r="12" spans="2:9" x14ac:dyDescent="0.25">
      <c r="B12" s="39" t="s">
        <v>16</v>
      </c>
      <c r="C12" s="39">
        <f>SUM(Table139[Area of woodland (m₂)])</f>
        <v>0</v>
      </c>
      <c r="D12" s="39"/>
      <c r="E12" s="47">
        <f>SUM(Woodland!G14:G15)</f>
        <v>0</v>
      </c>
      <c r="F12" s="47">
        <f>SUM(Woodland!I14:I15)</f>
        <v>0</v>
      </c>
      <c r="G12" s="47">
        <f>SUM(Woodland!K14:K15)</f>
        <v>0</v>
      </c>
      <c r="I12" s="29"/>
    </row>
    <row r="13" spans="2:9" x14ac:dyDescent="0.25">
      <c r="B13" s="39" t="s">
        <v>13</v>
      </c>
      <c r="C13" s="39">
        <f>SUM(Table15[Floor area of hedge (m₂)])</f>
        <v>0</v>
      </c>
      <c r="D13" s="39"/>
      <c r="E13" s="47">
        <f>SUM('Hedges and Shrubs'!G14:G15)</f>
        <v>0</v>
      </c>
      <c r="F13" s="47">
        <f>SUM('Hedges and Shrubs'!I14:I15)</f>
        <v>0</v>
      </c>
      <c r="G13" s="47">
        <f>SUM('Hedges and Shrubs'!K14:K15)</f>
        <v>0</v>
      </c>
      <c r="I13" s="29"/>
    </row>
    <row r="14" spans="2:9" x14ac:dyDescent="0.25">
      <c r="B14" s="39" t="s">
        <v>14</v>
      </c>
      <c r="C14" s="39">
        <f>SUM(Table16[Floor area of shrubs (m₂)])</f>
        <v>0</v>
      </c>
      <c r="D14" s="39"/>
      <c r="E14" s="47">
        <f>SUM('Flower beds, borders and walls'!G14:G15)</f>
        <v>0</v>
      </c>
      <c r="F14" s="47">
        <f>SUM('Flower beds, borders and walls'!I14:I15)</f>
        <v>0</v>
      </c>
      <c r="G14" s="47">
        <f>SUM('Flower beds, borders and walls'!K14:K15)</f>
        <v>0</v>
      </c>
    </row>
    <row r="15" spans="2:9" x14ac:dyDescent="0.25">
      <c r="B15" s="39" t="s">
        <v>11</v>
      </c>
      <c r="C15" s="39">
        <f>SUM(Table17[Surface area of pond (m₂)])</f>
        <v>0</v>
      </c>
      <c r="D15" s="39"/>
      <c r="E15" s="47">
        <f>SUM(Ponds!G14:G15)</f>
        <v>0</v>
      </c>
      <c r="F15" s="47">
        <f>SUM(Ponds!I14:I15)</f>
        <v>0</v>
      </c>
      <c r="G15" s="47">
        <f>SUM(Ponds!K14:K15)</f>
        <v>0</v>
      </c>
      <c r="I15" s="29"/>
    </row>
    <row r="16" spans="2:9" x14ac:dyDescent="0.25">
      <c r="B16" s="39" t="s">
        <v>12</v>
      </c>
      <c r="C16" s="39">
        <f>SUM(Table18[Surface area of water (m₂)])</f>
        <v>0</v>
      </c>
      <c r="D16" s="39"/>
      <c r="E16" s="47">
        <f>SUM(Waterbody!G14:G15)</f>
        <v>0</v>
      </c>
      <c r="F16" s="47">
        <f>SUM(Waterbody!I14:I15)</f>
        <v>0</v>
      </c>
      <c r="G16" s="47">
        <f>SUM(Waterbody!K14:K15)</f>
        <v>0</v>
      </c>
      <c r="I16" s="29"/>
    </row>
    <row r="17" spans="2:9" ht="7.5" customHeight="1" x14ac:dyDescent="0.25">
      <c r="B17" s="39"/>
      <c r="C17" s="39"/>
      <c r="D17" s="39"/>
      <c r="E17" s="47"/>
      <c r="F17" s="47"/>
      <c r="G17" s="47"/>
      <c r="I17" s="29"/>
    </row>
    <row r="18" spans="2:9" ht="15.6" x14ac:dyDescent="0.3">
      <c r="B18" s="50" t="s">
        <v>74</v>
      </c>
      <c r="C18" s="50">
        <f>SUM(C10,C12:C16)</f>
        <v>0</v>
      </c>
      <c r="D18" s="39"/>
      <c r="E18" s="51">
        <f>SUM(E10,E12:E16)</f>
        <v>0</v>
      </c>
      <c r="F18" s="51">
        <f t="shared" ref="F18:G18" si="0">SUM(F10,F12:F16)</f>
        <v>0</v>
      </c>
      <c r="G18" s="51">
        <f t="shared" si="0"/>
        <v>0</v>
      </c>
    </row>
    <row r="19" spans="2:9" ht="30.75" customHeight="1" x14ac:dyDescent="0.3">
      <c r="B19" s="52" t="s">
        <v>43</v>
      </c>
      <c r="C19" s="52"/>
      <c r="D19" s="53"/>
      <c r="E19" s="54" t="e">
        <f>(SUM(E10,E12:E16)/C18)</f>
        <v>#DIV/0!</v>
      </c>
      <c r="F19" s="54" t="e">
        <f>(SUM(F10,F12:F16))/C18</f>
        <v>#DIV/0!</v>
      </c>
      <c r="G19" s="54" t="e">
        <f>SUM(G10,G12:G16)/C18</f>
        <v>#DIV/0!</v>
      </c>
      <c r="I19" s="29"/>
    </row>
    <row r="21" spans="2:9" x14ac:dyDescent="0.25">
      <c r="B21" s="30" t="s">
        <v>42</v>
      </c>
    </row>
  </sheetData>
  <sheetProtection insertColumns="0" insertRows="0" deleteRows="0"/>
  <mergeCells count="1">
    <mergeCell ref="E8:G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1C0F-30A4-4F58-A0E7-6F57111B5059}">
  <dimension ref="B2"/>
  <sheetViews>
    <sheetView workbookViewId="0">
      <selection activeCell="B3" sqref="B3"/>
    </sheetView>
  </sheetViews>
  <sheetFormatPr defaultRowHeight="15" x14ac:dyDescent="0.25"/>
  <sheetData>
    <row r="2" spans="2:2" x14ac:dyDescent="0.25">
      <c r="B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AB82A-B8BF-4920-8AD1-CB31F270324B}">
  <dimension ref="B1:L53"/>
  <sheetViews>
    <sheetView showGridLines="0" topLeftCell="A10" zoomScale="80" zoomScaleNormal="80" workbookViewId="0">
      <selection activeCell="D26" sqref="D26"/>
    </sheetView>
  </sheetViews>
  <sheetFormatPr defaultRowHeight="15" x14ac:dyDescent="0.25"/>
  <cols>
    <col min="1" max="1" width="4" customWidth="1"/>
    <col min="2" max="2" width="23.54296875" customWidth="1"/>
    <col min="3" max="3" width="13.08984375" customWidth="1"/>
    <col min="4" max="4" width="19.1796875" customWidth="1"/>
    <col min="5" max="5" width="11.81640625" customWidth="1"/>
    <col min="6" max="6" width="7.1796875" customWidth="1"/>
    <col min="7" max="7" width="14.1796875" bestFit="1" customWidth="1"/>
    <col min="9" max="9" width="10.453125" customWidth="1"/>
    <col min="10" max="10" width="13.08984375" customWidth="1"/>
    <col min="11" max="11" width="14.1796875" bestFit="1" customWidth="1"/>
    <col min="12" max="12" width="13.81640625" hidden="1" customWidth="1"/>
  </cols>
  <sheetData>
    <row r="1" spans="2:12" ht="21" x14ac:dyDescent="0.4">
      <c r="B1" s="16" t="s">
        <v>2</v>
      </c>
    </row>
    <row r="2" spans="2:12" ht="6.75" customHeight="1" x14ac:dyDescent="0.3">
      <c r="B2" s="2"/>
    </row>
    <row r="3" spans="2:12" ht="15.6" x14ac:dyDescent="0.3">
      <c r="B3" s="2"/>
    </row>
    <row r="4" spans="2:12" ht="9" customHeight="1" x14ac:dyDescent="0.3">
      <c r="B4" s="2"/>
    </row>
    <row r="5" spans="2:12" ht="30.75" customHeight="1" x14ac:dyDescent="0.3">
      <c r="B5" s="55" t="s">
        <v>35</v>
      </c>
      <c r="C5" s="55" t="s">
        <v>36</v>
      </c>
      <c r="D5" s="56" t="s">
        <v>44</v>
      </c>
      <c r="E5" s="55" t="s">
        <v>37</v>
      </c>
      <c r="F5" s="39"/>
      <c r="G5" s="39"/>
      <c r="H5" s="39"/>
      <c r="I5" s="39"/>
      <c r="J5" s="39"/>
      <c r="K5" s="39"/>
      <c r="L5" s="39"/>
    </row>
    <row r="6" spans="2:12" x14ac:dyDescent="0.25">
      <c r="B6" s="57" t="s">
        <v>6</v>
      </c>
      <c r="C6" s="58">
        <f>'Estate summary'!C6</f>
        <v>0</v>
      </c>
      <c r="D6" s="59" t="e">
        <f>SUM(H14:H15)</f>
        <v>#DIV/0!</v>
      </c>
      <c r="E6" s="59" t="e">
        <f>D6</f>
        <v>#DIV/0!</v>
      </c>
      <c r="F6" s="39"/>
      <c r="G6" s="39"/>
      <c r="H6" s="39"/>
      <c r="I6" s="39"/>
      <c r="J6" s="39"/>
      <c r="K6" s="39"/>
      <c r="L6" s="39"/>
    </row>
    <row r="7" spans="2:12" x14ac:dyDescent="0.25">
      <c r="B7" s="57" t="s">
        <v>34</v>
      </c>
      <c r="C7" s="58"/>
      <c r="D7" s="59" t="e">
        <f>SUM(J14:J15)</f>
        <v>#DIV/0!</v>
      </c>
      <c r="E7" s="59" t="e">
        <f>D7</f>
        <v>#DIV/0!</v>
      </c>
      <c r="F7" s="39"/>
      <c r="G7" s="39"/>
      <c r="H7" s="39"/>
      <c r="I7" s="39"/>
      <c r="J7" s="39"/>
      <c r="K7" s="39"/>
      <c r="L7" s="39"/>
    </row>
    <row r="8" spans="2:12" x14ac:dyDescent="0.25">
      <c r="B8" s="60">
        <v>2030</v>
      </c>
      <c r="C8" s="58"/>
      <c r="D8" s="59" t="e">
        <f>SUM(L14:L15)</f>
        <v>#DIV/0!</v>
      </c>
      <c r="E8" s="59" t="e">
        <f>D8</f>
        <v>#DIV/0!</v>
      </c>
      <c r="F8" s="39"/>
      <c r="G8" s="39"/>
      <c r="H8" s="39"/>
      <c r="I8" s="39"/>
      <c r="J8" s="39"/>
      <c r="K8" s="39"/>
      <c r="L8" s="39"/>
    </row>
    <row r="9" spans="2:12" ht="9" customHeight="1" x14ac:dyDescent="0.3">
      <c r="B9" s="41"/>
      <c r="C9" s="39"/>
      <c r="D9" s="39"/>
      <c r="E9" s="39"/>
      <c r="F9" s="39"/>
      <c r="G9" s="39"/>
      <c r="H9" s="39"/>
      <c r="I9" s="39"/>
      <c r="J9" s="39"/>
      <c r="K9" s="39"/>
      <c r="L9" s="39"/>
    </row>
    <row r="10" spans="2:12" ht="15.6" x14ac:dyDescent="0.3">
      <c r="B10" s="41"/>
      <c r="C10" s="39"/>
      <c r="D10" s="39"/>
      <c r="E10" s="39"/>
      <c r="F10" s="39"/>
      <c r="G10" s="108" t="s">
        <v>6</v>
      </c>
      <c r="H10" s="108"/>
      <c r="I10" s="109" t="s">
        <v>17</v>
      </c>
      <c r="J10" s="109"/>
      <c r="K10" s="110">
        <v>2030</v>
      </c>
      <c r="L10" s="110"/>
    </row>
    <row r="11" spans="2:12" ht="15.6" x14ac:dyDescent="0.3">
      <c r="B11" s="61" t="s">
        <v>28</v>
      </c>
      <c r="C11" s="62"/>
      <c r="D11" s="62"/>
      <c r="E11" s="62"/>
      <c r="F11" s="39"/>
      <c r="G11" s="63" t="s">
        <v>18</v>
      </c>
      <c r="H11" s="63" t="s">
        <v>19</v>
      </c>
      <c r="I11" s="64" t="s">
        <v>18</v>
      </c>
      <c r="J11" s="64" t="s">
        <v>19</v>
      </c>
      <c r="K11" s="65" t="s">
        <v>18</v>
      </c>
      <c r="L11" s="65" t="s">
        <v>19</v>
      </c>
    </row>
    <row r="12" spans="2:12" ht="27" customHeight="1" x14ac:dyDescent="0.25">
      <c r="B12" s="66" t="s">
        <v>29</v>
      </c>
      <c r="C12" s="67" t="s">
        <v>30</v>
      </c>
      <c r="D12" s="67"/>
      <c r="E12" s="67"/>
      <c r="F12" s="39"/>
      <c r="G12" s="68">
        <f>SUMIF(Table1[[#All],[Level]],"1",Table1[[#All],[Area of grass (m₂)]])</f>
        <v>0</v>
      </c>
      <c r="H12" s="69" t="e">
        <f>G12/SUM(G12:G15)</f>
        <v>#DIV/0!</v>
      </c>
      <c r="I12" s="68">
        <f>SUMIF(Table1[[#All],[Level3]],"1",Table1[[#All],[Area of grass (m₂)]])</f>
        <v>0</v>
      </c>
      <c r="J12" s="69" t="e">
        <f>I12/SUM(I12:I15)</f>
        <v>#DIV/0!</v>
      </c>
      <c r="K12" s="68">
        <f>SUMIF(Table1[[#All],[Level2]],"1",Table1[[#All],[Area of grass (m₂)]])</f>
        <v>0</v>
      </c>
      <c r="L12" s="69" t="e">
        <f>K12/SUM(K12:K15)</f>
        <v>#DIV/0!</v>
      </c>
    </row>
    <row r="13" spans="2:12" ht="39.6" customHeight="1" x14ac:dyDescent="0.25">
      <c r="B13" s="66" t="s">
        <v>31</v>
      </c>
      <c r="C13" s="112" t="s">
        <v>118</v>
      </c>
      <c r="D13" s="112"/>
      <c r="E13" s="112"/>
      <c r="F13" s="39"/>
      <c r="G13" s="70">
        <f>SUMIF(Table1[[#All],[Level]],"2",Table1[[#All],[Area of grass (m₂)]])</f>
        <v>0</v>
      </c>
      <c r="H13" s="59" t="e">
        <f>G13/SUM(G12:G15)</f>
        <v>#DIV/0!</v>
      </c>
      <c r="I13" s="70">
        <f>SUMIF(Table1[[#All],[Level3]],"2",Table1[[#All],[Area of grass (m₂)]])</f>
        <v>0</v>
      </c>
      <c r="J13" s="59" t="e">
        <f>I13/SUM(I12:I15)</f>
        <v>#DIV/0!</v>
      </c>
      <c r="K13" s="70">
        <f>SUMIF(Table1[[#All],[Level2]],"2",Table1[[#All],[Area of grass (m₂)]])</f>
        <v>0</v>
      </c>
      <c r="L13" s="59" t="e">
        <f>K13/SUM(K12:K15)</f>
        <v>#DIV/0!</v>
      </c>
    </row>
    <row r="14" spans="2:12" ht="64.2" customHeight="1" x14ac:dyDescent="0.25">
      <c r="B14" s="66" t="s">
        <v>32</v>
      </c>
      <c r="C14" s="114" t="s">
        <v>119</v>
      </c>
      <c r="D14" s="114"/>
      <c r="E14" s="114"/>
      <c r="F14" s="71"/>
      <c r="G14" s="70">
        <f>SUMIF(Table1[[#All],[Level]],"3",Table1[[#All],[Area of grass (m₂)]])</f>
        <v>0</v>
      </c>
      <c r="H14" s="59" t="e">
        <f>G14/SUM(G12:G15)</f>
        <v>#DIV/0!</v>
      </c>
      <c r="I14" s="70">
        <f>SUMIF(Table1[[#All],[Level3]],"3",Table1[[#All],[Area of grass (m₂)]])</f>
        <v>0</v>
      </c>
      <c r="J14" s="59" t="e">
        <f>I14/SUM(I12:I15)</f>
        <v>#DIV/0!</v>
      </c>
      <c r="K14" s="70">
        <f>SUMIF(Table1[[#All],[Level2]],"3",Table1[[#All],[Area of grass (m₂)]])</f>
        <v>0</v>
      </c>
      <c r="L14" s="59" t="e">
        <f>K14/SUM(K12:K15)</f>
        <v>#DIV/0!</v>
      </c>
    </row>
    <row r="15" spans="2:12" ht="40.950000000000003" customHeight="1" x14ac:dyDescent="0.25">
      <c r="B15" s="66" t="s">
        <v>33</v>
      </c>
      <c r="C15" s="113" t="s">
        <v>120</v>
      </c>
      <c r="D15" s="113"/>
      <c r="E15" s="113"/>
      <c r="F15" s="39"/>
      <c r="G15" s="70">
        <f>SUMIF(Table1[[#All],[Level]],"4",Table1[[#All],[Area of grass (m₂)]])</f>
        <v>0</v>
      </c>
      <c r="H15" s="59" t="e">
        <f>G15/SUM(G12:G15)</f>
        <v>#DIV/0!</v>
      </c>
      <c r="I15" s="70">
        <f>SUMIF(Table1[[#All],[Level3]],"4",Table1[[#All],[Area of grass (m₂)]])</f>
        <v>0</v>
      </c>
      <c r="J15" s="59" t="e">
        <f>I15/SUM(I12:I15)</f>
        <v>#DIV/0!</v>
      </c>
      <c r="K15" s="70">
        <f>SUMIF(Table1[[#All],[Level2]],"4",Table1[[#All],[Area of grass (m₂)]])</f>
        <v>0</v>
      </c>
      <c r="L15" s="59" t="e">
        <f>K15/SUM(K12:K15)</f>
        <v>#DIV/0!</v>
      </c>
    </row>
    <row r="16" spans="2:12" x14ac:dyDescent="0.25">
      <c r="B16" s="72"/>
      <c r="C16" s="39"/>
      <c r="D16" s="39"/>
      <c r="E16" s="39"/>
      <c r="F16" s="39"/>
      <c r="G16" s="39"/>
      <c r="H16" s="39"/>
      <c r="I16" s="39"/>
      <c r="J16" s="39"/>
      <c r="K16" s="39"/>
      <c r="L16" s="39"/>
    </row>
    <row r="17" spans="2:12" x14ac:dyDescent="0.25">
      <c r="B17" s="39"/>
      <c r="C17" s="39"/>
      <c r="D17" s="39"/>
      <c r="E17" s="39"/>
      <c r="F17" s="39"/>
      <c r="G17" s="39"/>
      <c r="H17" s="39"/>
      <c r="I17" s="39"/>
      <c r="J17" s="39"/>
      <c r="K17" s="39"/>
      <c r="L17" s="39"/>
    </row>
    <row r="18" spans="2:12" s="2" customFormat="1" ht="15.6" x14ac:dyDescent="0.3">
      <c r="B18" s="41"/>
      <c r="C18" s="41"/>
      <c r="D18" s="108" t="s">
        <v>6</v>
      </c>
      <c r="E18" s="108"/>
      <c r="F18" s="108"/>
      <c r="G18" s="109" t="s">
        <v>20</v>
      </c>
      <c r="H18" s="109"/>
      <c r="I18" s="109"/>
      <c r="J18" s="111">
        <v>2030</v>
      </c>
      <c r="K18" s="111"/>
      <c r="L18" s="111"/>
    </row>
    <row r="19" spans="2:12" s="4" customFormat="1" ht="30" customHeight="1" x14ac:dyDescent="0.3">
      <c r="B19" s="73" t="s">
        <v>0</v>
      </c>
      <c r="C19" s="73" t="s">
        <v>1</v>
      </c>
      <c r="D19" s="74" t="s">
        <v>5</v>
      </c>
      <c r="E19" s="74" t="s">
        <v>4</v>
      </c>
      <c r="F19" s="74" t="s">
        <v>3</v>
      </c>
      <c r="G19" s="75" t="s">
        <v>21</v>
      </c>
      <c r="H19" s="75" t="s">
        <v>22</v>
      </c>
      <c r="I19" s="75" t="s">
        <v>23</v>
      </c>
      <c r="J19" s="76" t="s">
        <v>38</v>
      </c>
      <c r="K19" s="76" t="s">
        <v>39</v>
      </c>
      <c r="L19" s="76" t="s">
        <v>40</v>
      </c>
    </row>
    <row r="20" spans="2:12" x14ac:dyDescent="0.25">
      <c r="B20" s="39" t="s">
        <v>75</v>
      </c>
      <c r="C20" s="48"/>
      <c r="D20" s="39" t="s">
        <v>24</v>
      </c>
      <c r="E20" s="39">
        <f>VLOOKUP(D20,'Drop downs'!A:B,2,FALSE)</f>
        <v>1</v>
      </c>
      <c r="F20" s="39">
        <f>C20*E20</f>
        <v>0</v>
      </c>
      <c r="G20" s="39"/>
      <c r="H20" s="39" t="e">
        <f>VLOOKUP(G20,'Drop downs'!A:B,2,FALSE)</f>
        <v>#N/A</v>
      </c>
      <c r="I20" s="39" t="e">
        <f>C20*H20</f>
        <v>#N/A</v>
      </c>
      <c r="J20" s="39"/>
      <c r="K20" s="39" t="e">
        <f>VLOOKUP(J20,'Drop downs'!A:B,2,FALSE)</f>
        <v>#N/A</v>
      </c>
      <c r="L20" s="39" t="e">
        <f t="shared" ref="L20:L21" si="0">C20*K20</f>
        <v>#N/A</v>
      </c>
    </row>
    <row r="21" spans="2:12" x14ac:dyDescent="0.25">
      <c r="B21" s="39" t="s">
        <v>76</v>
      </c>
      <c r="C21" s="48"/>
      <c r="D21" s="39" t="s">
        <v>25</v>
      </c>
      <c r="E21" s="39">
        <f>VLOOKUP(D21,'Drop downs'!A:B,2,FALSE)</f>
        <v>2</v>
      </c>
      <c r="F21" s="39">
        <f t="shared" ref="F21:F52" si="1">C21*E21</f>
        <v>0</v>
      </c>
      <c r="G21" s="39"/>
      <c r="H21" s="39" t="e">
        <f>VLOOKUP(G21,'Drop downs'!A:B,2,FALSE)</f>
        <v>#N/A</v>
      </c>
      <c r="I21" s="39" t="e">
        <f t="shared" ref="I21:I52" si="2">C21*H21</f>
        <v>#N/A</v>
      </c>
      <c r="J21" s="39"/>
      <c r="K21" s="39" t="e">
        <f>VLOOKUP(J21,'Drop downs'!A:B,2,FALSE)</f>
        <v>#N/A</v>
      </c>
      <c r="L21" s="39" t="e">
        <f t="shared" si="0"/>
        <v>#N/A</v>
      </c>
    </row>
    <row r="22" spans="2:12" x14ac:dyDescent="0.25">
      <c r="B22" s="39" t="s">
        <v>77</v>
      </c>
      <c r="C22" s="48"/>
      <c r="D22" s="39" t="s">
        <v>26</v>
      </c>
      <c r="E22" s="39">
        <f>VLOOKUP(D22,'Drop downs'!A:B,2,FALSE)</f>
        <v>3</v>
      </c>
      <c r="F22" s="39">
        <f t="shared" si="1"/>
        <v>0</v>
      </c>
      <c r="G22" s="39"/>
      <c r="H22" s="39" t="e">
        <f>VLOOKUP(G22,'Drop downs'!A:B,2,FALSE)</f>
        <v>#N/A</v>
      </c>
      <c r="I22" s="39" t="e">
        <f t="shared" si="2"/>
        <v>#N/A</v>
      </c>
      <c r="J22" s="39"/>
      <c r="K22" s="39" t="e">
        <f>VLOOKUP(J22,'Drop downs'!A:B,2,FALSE)</f>
        <v>#N/A</v>
      </c>
      <c r="L22" s="39" t="e">
        <f>C22*K22</f>
        <v>#N/A</v>
      </c>
    </row>
    <row r="23" spans="2:12" x14ac:dyDescent="0.25">
      <c r="B23" s="39" t="s">
        <v>78</v>
      </c>
      <c r="C23" s="48"/>
      <c r="D23" s="39" t="s">
        <v>27</v>
      </c>
      <c r="E23" s="39">
        <f>VLOOKUP(D23,'Drop downs'!A:B,2,FALSE)</f>
        <v>4</v>
      </c>
      <c r="F23" s="39">
        <f t="shared" si="1"/>
        <v>0</v>
      </c>
      <c r="G23" s="39"/>
      <c r="H23" s="39" t="e">
        <f>VLOOKUP(G23,'Drop downs'!A:B,2,FALSE)</f>
        <v>#N/A</v>
      </c>
      <c r="I23" s="39" t="e">
        <f t="shared" si="2"/>
        <v>#N/A</v>
      </c>
      <c r="J23" s="39"/>
      <c r="K23" s="39" t="e">
        <f>VLOOKUP(J23,'Drop downs'!A:B,2,FALSE)</f>
        <v>#N/A</v>
      </c>
      <c r="L23" s="39"/>
    </row>
    <row r="24" spans="2:12" x14ac:dyDescent="0.25">
      <c r="B24" s="39" t="s">
        <v>167</v>
      </c>
      <c r="C24" s="48"/>
      <c r="D24" s="39"/>
      <c r="E24" s="39" t="e">
        <f>VLOOKUP(D24,'Drop downs'!A:B,2,FALSE)</f>
        <v>#N/A</v>
      </c>
      <c r="F24" s="39" t="e">
        <f t="shared" si="1"/>
        <v>#N/A</v>
      </c>
      <c r="G24" s="39"/>
      <c r="H24" s="39" t="e">
        <f>VLOOKUP(G24,'Drop downs'!A:B,2,FALSE)</f>
        <v>#N/A</v>
      </c>
      <c r="I24" s="39" t="e">
        <f t="shared" si="2"/>
        <v>#N/A</v>
      </c>
      <c r="J24" s="39"/>
      <c r="K24" s="39" t="e">
        <f>VLOOKUP(J24,'Drop downs'!A:B,2,FALSE)</f>
        <v>#N/A</v>
      </c>
      <c r="L24" s="77" t="e">
        <f t="shared" ref="L24:L26" si="3">C24*K24</f>
        <v>#N/A</v>
      </c>
    </row>
    <row r="25" spans="2:12" x14ac:dyDescent="0.25">
      <c r="B25" s="39" t="s">
        <v>168</v>
      </c>
      <c r="C25" s="48"/>
      <c r="D25" s="39"/>
      <c r="E25" s="39" t="e">
        <f>VLOOKUP(D25,'Drop downs'!A:B,2,FALSE)</f>
        <v>#N/A</v>
      </c>
      <c r="F25" s="39" t="e">
        <f t="shared" si="1"/>
        <v>#N/A</v>
      </c>
      <c r="G25" s="39"/>
      <c r="H25" s="39" t="e">
        <f>VLOOKUP(G25,'Drop downs'!A:B,2,FALSE)</f>
        <v>#N/A</v>
      </c>
      <c r="I25" s="39" t="e">
        <f t="shared" si="2"/>
        <v>#N/A</v>
      </c>
      <c r="J25" s="39"/>
      <c r="K25" s="39" t="e">
        <f>VLOOKUP(J25,'Drop downs'!A:B,2,FALSE)</f>
        <v>#N/A</v>
      </c>
      <c r="L25" s="77" t="e">
        <f t="shared" si="3"/>
        <v>#N/A</v>
      </c>
    </row>
    <row r="26" spans="2:12" x14ac:dyDescent="0.25">
      <c r="B26" s="39" t="s">
        <v>169</v>
      </c>
      <c r="C26" s="48"/>
      <c r="D26" s="39"/>
      <c r="E26" s="39" t="e">
        <f>VLOOKUP(D26,'Drop downs'!A:B,2,FALSE)</f>
        <v>#N/A</v>
      </c>
      <c r="F26" s="39" t="e">
        <f t="shared" si="1"/>
        <v>#N/A</v>
      </c>
      <c r="G26" s="39"/>
      <c r="H26" s="39" t="e">
        <f>VLOOKUP(G26,'Drop downs'!A:B,2,FALSE)</f>
        <v>#N/A</v>
      </c>
      <c r="I26" s="39" t="e">
        <f t="shared" si="2"/>
        <v>#N/A</v>
      </c>
      <c r="J26" s="39"/>
      <c r="K26" s="39" t="e">
        <f>VLOOKUP(J26,'Drop downs'!A:B,2,FALSE)</f>
        <v>#N/A</v>
      </c>
      <c r="L26" s="77" t="e">
        <f t="shared" si="3"/>
        <v>#N/A</v>
      </c>
    </row>
    <row r="27" spans="2:12" x14ac:dyDescent="0.25">
      <c r="B27" s="39" t="s">
        <v>170</v>
      </c>
      <c r="C27" s="48"/>
      <c r="D27" s="39"/>
      <c r="E27" s="39" t="e">
        <f>VLOOKUP(D27,'Drop downs'!A:B,2,FALSE)</f>
        <v>#N/A</v>
      </c>
      <c r="F27" s="39" t="e">
        <f t="shared" si="1"/>
        <v>#N/A</v>
      </c>
      <c r="G27" s="39"/>
      <c r="H27" s="39" t="e">
        <f>VLOOKUP(G27,'Drop downs'!A:B,2,FALSE)</f>
        <v>#N/A</v>
      </c>
      <c r="I27" s="39" t="e">
        <f t="shared" si="2"/>
        <v>#N/A</v>
      </c>
      <c r="J27" s="39"/>
      <c r="K27" s="39" t="e">
        <f>VLOOKUP(J27,'Drop downs'!A:B,2,FALSE)</f>
        <v>#N/A</v>
      </c>
      <c r="L27" s="77" t="e">
        <f>C27*K27</f>
        <v>#N/A</v>
      </c>
    </row>
    <row r="28" spans="2:12" x14ac:dyDescent="0.25">
      <c r="B28" s="39" t="s">
        <v>171</v>
      </c>
      <c r="C28" s="48"/>
      <c r="D28" s="39"/>
      <c r="E28" s="39" t="e">
        <f>VLOOKUP(D28,'Drop downs'!A:B,2,FALSE)</f>
        <v>#N/A</v>
      </c>
      <c r="F28" s="39" t="e">
        <f t="shared" si="1"/>
        <v>#N/A</v>
      </c>
      <c r="G28" s="39"/>
      <c r="H28" s="39" t="e">
        <f>VLOOKUP(G28,'Drop downs'!A:B,2,FALSE)</f>
        <v>#N/A</v>
      </c>
      <c r="I28" s="39" t="e">
        <f t="shared" si="2"/>
        <v>#N/A</v>
      </c>
      <c r="J28" s="39"/>
      <c r="K28" s="39" t="e">
        <f>VLOOKUP(J28,'Drop downs'!A:B,2,FALSE)</f>
        <v>#N/A</v>
      </c>
      <c r="L28" s="77" t="e">
        <f t="shared" ref="L28:L52" si="4">C28*K28</f>
        <v>#N/A</v>
      </c>
    </row>
    <row r="29" spans="2:12" x14ac:dyDescent="0.25">
      <c r="B29" s="39" t="s">
        <v>172</v>
      </c>
      <c r="C29" s="48"/>
      <c r="D29" s="39"/>
      <c r="E29" s="39" t="e">
        <f>VLOOKUP(D29,'Drop downs'!A:B,2,FALSE)</f>
        <v>#N/A</v>
      </c>
      <c r="F29" s="39" t="e">
        <f t="shared" si="1"/>
        <v>#N/A</v>
      </c>
      <c r="G29" s="39"/>
      <c r="H29" s="39" t="e">
        <f>VLOOKUP(G29,'Drop downs'!A:B,2,FALSE)</f>
        <v>#N/A</v>
      </c>
      <c r="I29" s="39" t="e">
        <f t="shared" si="2"/>
        <v>#N/A</v>
      </c>
      <c r="J29" s="39"/>
      <c r="K29" s="39" t="e">
        <f>VLOOKUP(J29,'Drop downs'!A:B,2,FALSE)</f>
        <v>#N/A</v>
      </c>
      <c r="L29" s="77" t="e">
        <f t="shared" si="4"/>
        <v>#N/A</v>
      </c>
    </row>
    <row r="30" spans="2:12" x14ac:dyDescent="0.25">
      <c r="B30" s="39" t="s">
        <v>173</v>
      </c>
      <c r="C30" s="48"/>
      <c r="D30" s="39"/>
      <c r="E30" s="39" t="e">
        <f>VLOOKUP(D30,'Drop downs'!A:B,2,FALSE)</f>
        <v>#N/A</v>
      </c>
      <c r="F30" s="39" t="e">
        <f t="shared" si="1"/>
        <v>#N/A</v>
      </c>
      <c r="G30" s="39"/>
      <c r="H30" s="39" t="e">
        <f>VLOOKUP(G30,'Drop downs'!A:B,2,FALSE)</f>
        <v>#N/A</v>
      </c>
      <c r="I30" s="39" t="e">
        <f t="shared" si="2"/>
        <v>#N/A</v>
      </c>
      <c r="J30" s="39"/>
      <c r="K30" s="39" t="e">
        <f>VLOOKUP(J30,'Drop downs'!A:B,2,FALSE)</f>
        <v>#N/A</v>
      </c>
      <c r="L30" s="77" t="e">
        <f t="shared" si="4"/>
        <v>#N/A</v>
      </c>
    </row>
    <row r="31" spans="2:12" x14ac:dyDescent="0.25">
      <c r="B31" s="39" t="s">
        <v>174</v>
      </c>
      <c r="C31" s="48"/>
      <c r="D31" s="39"/>
      <c r="E31" s="39" t="e">
        <f>VLOOKUP(D31,'Drop downs'!A:B,2,FALSE)</f>
        <v>#N/A</v>
      </c>
      <c r="F31" s="39" t="e">
        <f t="shared" si="1"/>
        <v>#N/A</v>
      </c>
      <c r="G31" s="39"/>
      <c r="H31" s="39" t="e">
        <f>VLOOKUP(G31,'Drop downs'!A:B,2,FALSE)</f>
        <v>#N/A</v>
      </c>
      <c r="I31" s="39" t="e">
        <f t="shared" si="2"/>
        <v>#N/A</v>
      </c>
      <c r="J31" s="39"/>
      <c r="K31" s="39" t="e">
        <f>VLOOKUP(J31,'Drop downs'!A:B,2,FALSE)</f>
        <v>#N/A</v>
      </c>
      <c r="L31" s="77" t="e">
        <f t="shared" si="4"/>
        <v>#N/A</v>
      </c>
    </row>
    <row r="32" spans="2:12" x14ac:dyDescent="0.25">
      <c r="B32" s="39" t="s">
        <v>175</v>
      </c>
      <c r="C32" s="48"/>
      <c r="D32" s="39"/>
      <c r="E32" s="39" t="e">
        <f>VLOOKUP(D32,'Drop downs'!A:B,2,FALSE)</f>
        <v>#N/A</v>
      </c>
      <c r="F32" s="39" t="e">
        <f t="shared" si="1"/>
        <v>#N/A</v>
      </c>
      <c r="G32" s="39"/>
      <c r="H32" s="39" t="e">
        <f>VLOOKUP(G32,'Drop downs'!A:B,2,FALSE)</f>
        <v>#N/A</v>
      </c>
      <c r="I32" s="39" t="e">
        <f t="shared" si="2"/>
        <v>#N/A</v>
      </c>
      <c r="J32" s="39"/>
      <c r="K32" s="39" t="e">
        <f>VLOOKUP(J32,'Drop downs'!A:B,2,FALSE)</f>
        <v>#N/A</v>
      </c>
      <c r="L32" s="77" t="e">
        <f t="shared" si="4"/>
        <v>#N/A</v>
      </c>
    </row>
    <row r="33" spans="2:12" x14ac:dyDescent="0.25">
      <c r="B33" s="39" t="s">
        <v>176</v>
      </c>
      <c r="C33" s="48"/>
      <c r="D33" s="39"/>
      <c r="E33" s="39" t="e">
        <f>VLOOKUP(D33,'Drop downs'!A:B,2,FALSE)</f>
        <v>#N/A</v>
      </c>
      <c r="F33" s="39" t="e">
        <f t="shared" si="1"/>
        <v>#N/A</v>
      </c>
      <c r="G33" s="39"/>
      <c r="H33" s="39" t="e">
        <f>VLOOKUP(G33,'Drop downs'!A:B,2,FALSE)</f>
        <v>#N/A</v>
      </c>
      <c r="I33" s="39" t="e">
        <f t="shared" si="2"/>
        <v>#N/A</v>
      </c>
      <c r="J33" s="39"/>
      <c r="K33" s="39" t="e">
        <f>VLOOKUP(J33,'Drop downs'!A:B,2,FALSE)</f>
        <v>#N/A</v>
      </c>
      <c r="L33" s="77" t="e">
        <f t="shared" si="4"/>
        <v>#N/A</v>
      </c>
    </row>
    <row r="34" spans="2:12" x14ac:dyDescent="0.25">
      <c r="B34" s="39" t="s">
        <v>177</v>
      </c>
      <c r="C34" s="48"/>
      <c r="D34" s="39"/>
      <c r="E34" s="39" t="e">
        <f>VLOOKUP(D34,'Drop downs'!A:B,2,FALSE)</f>
        <v>#N/A</v>
      </c>
      <c r="F34" s="39" t="e">
        <f t="shared" si="1"/>
        <v>#N/A</v>
      </c>
      <c r="G34" s="39"/>
      <c r="H34" s="39" t="e">
        <f>VLOOKUP(G34,'Drop downs'!A:B,2,FALSE)</f>
        <v>#N/A</v>
      </c>
      <c r="I34" s="39" t="e">
        <f t="shared" si="2"/>
        <v>#N/A</v>
      </c>
      <c r="J34" s="39"/>
      <c r="K34" s="39" t="e">
        <f>VLOOKUP(J34,'Drop downs'!A:B,2,FALSE)</f>
        <v>#N/A</v>
      </c>
      <c r="L34" s="77" t="e">
        <f t="shared" si="4"/>
        <v>#N/A</v>
      </c>
    </row>
    <row r="35" spans="2:12" x14ac:dyDescent="0.25">
      <c r="B35" s="39" t="s">
        <v>178</v>
      </c>
      <c r="C35" s="48"/>
      <c r="D35" s="39"/>
      <c r="E35" s="39" t="e">
        <f>VLOOKUP(D35,'Drop downs'!A:B,2,FALSE)</f>
        <v>#N/A</v>
      </c>
      <c r="F35" s="39" t="e">
        <f t="shared" si="1"/>
        <v>#N/A</v>
      </c>
      <c r="G35" s="39"/>
      <c r="H35" s="39" t="e">
        <f>VLOOKUP(G35,'Drop downs'!A:B,2,FALSE)</f>
        <v>#N/A</v>
      </c>
      <c r="I35" s="39" t="e">
        <f t="shared" si="2"/>
        <v>#N/A</v>
      </c>
      <c r="J35" s="39"/>
      <c r="K35" s="39" t="e">
        <f>VLOOKUP(J35,'Drop downs'!A:B,2,FALSE)</f>
        <v>#N/A</v>
      </c>
      <c r="L35" s="77" t="e">
        <f t="shared" si="4"/>
        <v>#N/A</v>
      </c>
    </row>
    <row r="36" spans="2:12" x14ac:dyDescent="0.25">
      <c r="B36" s="39" t="s">
        <v>179</v>
      </c>
      <c r="C36" s="48"/>
      <c r="D36" s="39"/>
      <c r="E36" s="39" t="e">
        <f>VLOOKUP(D36,'Drop downs'!A:B,2,FALSE)</f>
        <v>#N/A</v>
      </c>
      <c r="F36" s="39" t="e">
        <f t="shared" si="1"/>
        <v>#N/A</v>
      </c>
      <c r="G36" s="39"/>
      <c r="H36" s="39" t="e">
        <f>VLOOKUP(G36,'Drop downs'!A:B,2,FALSE)</f>
        <v>#N/A</v>
      </c>
      <c r="I36" s="39" t="e">
        <f t="shared" si="2"/>
        <v>#N/A</v>
      </c>
      <c r="J36" s="39"/>
      <c r="K36" s="39" t="e">
        <f>VLOOKUP(J36,'Drop downs'!A:B,2,FALSE)</f>
        <v>#N/A</v>
      </c>
      <c r="L36" s="77" t="e">
        <f t="shared" si="4"/>
        <v>#N/A</v>
      </c>
    </row>
    <row r="37" spans="2:12" x14ac:dyDescent="0.25">
      <c r="B37" s="39" t="s">
        <v>180</v>
      </c>
      <c r="C37" s="48"/>
      <c r="D37" s="39"/>
      <c r="E37" s="39" t="e">
        <f>VLOOKUP(D37,'Drop downs'!A:B,2,FALSE)</f>
        <v>#N/A</v>
      </c>
      <c r="F37" s="39" t="e">
        <f t="shared" si="1"/>
        <v>#N/A</v>
      </c>
      <c r="G37" s="39"/>
      <c r="H37" s="39" t="e">
        <f>VLOOKUP(G37,'Drop downs'!A:B,2,FALSE)</f>
        <v>#N/A</v>
      </c>
      <c r="I37" s="39" t="e">
        <f t="shared" si="2"/>
        <v>#N/A</v>
      </c>
      <c r="J37" s="39"/>
      <c r="K37" s="39" t="e">
        <f>VLOOKUP(J37,'Drop downs'!A:B,2,FALSE)</f>
        <v>#N/A</v>
      </c>
      <c r="L37" s="77" t="e">
        <f t="shared" si="4"/>
        <v>#N/A</v>
      </c>
    </row>
    <row r="38" spans="2:12" x14ac:dyDescent="0.25">
      <c r="B38" s="39" t="s">
        <v>181</v>
      </c>
      <c r="C38" s="48"/>
      <c r="D38" s="39"/>
      <c r="E38" s="39" t="e">
        <f>VLOOKUP(D38,'Drop downs'!A:B,2,FALSE)</f>
        <v>#N/A</v>
      </c>
      <c r="F38" s="39" t="e">
        <f t="shared" si="1"/>
        <v>#N/A</v>
      </c>
      <c r="G38" s="39"/>
      <c r="H38" s="39" t="e">
        <f>VLOOKUP(G38,'Drop downs'!A:B,2,FALSE)</f>
        <v>#N/A</v>
      </c>
      <c r="I38" s="39" t="e">
        <f t="shared" si="2"/>
        <v>#N/A</v>
      </c>
      <c r="J38" s="39"/>
      <c r="K38" s="39" t="e">
        <f>VLOOKUP(J38,'Drop downs'!A:B,2,FALSE)</f>
        <v>#N/A</v>
      </c>
      <c r="L38" s="77" t="e">
        <f t="shared" si="4"/>
        <v>#N/A</v>
      </c>
    </row>
    <row r="39" spans="2:12" x14ac:dyDescent="0.25">
      <c r="B39" s="39" t="s">
        <v>182</v>
      </c>
      <c r="C39" s="48"/>
      <c r="D39" s="39"/>
      <c r="E39" s="39" t="e">
        <f>VLOOKUP(D39,'Drop downs'!A:B,2,FALSE)</f>
        <v>#N/A</v>
      </c>
      <c r="F39" s="39" t="e">
        <f t="shared" si="1"/>
        <v>#N/A</v>
      </c>
      <c r="G39" s="39"/>
      <c r="H39" s="39" t="e">
        <f>VLOOKUP(G39,'Drop downs'!A:B,2,FALSE)</f>
        <v>#N/A</v>
      </c>
      <c r="I39" s="39" t="e">
        <f t="shared" si="2"/>
        <v>#N/A</v>
      </c>
      <c r="J39" s="39"/>
      <c r="K39" s="39" t="e">
        <f>VLOOKUP(J39,'Drop downs'!A:B,2,FALSE)</f>
        <v>#N/A</v>
      </c>
      <c r="L39" s="77" t="e">
        <f t="shared" si="4"/>
        <v>#N/A</v>
      </c>
    </row>
    <row r="40" spans="2:12" x14ac:dyDescent="0.25">
      <c r="B40" s="39" t="s">
        <v>183</v>
      </c>
      <c r="C40" s="48"/>
      <c r="D40" s="39"/>
      <c r="E40" s="39" t="e">
        <f>VLOOKUP(D40,'Drop downs'!A:B,2,FALSE)</f>
        <v>#N/A</v>
      </c>
      <c r="F40" s="39" t="e">
        <f t="shared" si="1"/>
        <v>#N/A</v>
      </c>
      <c r="G40" s="39"/>
      <c r="H40" s="39" t="e">
        <f>VLOOKUP(G40,'Drop downs'!A:B,2,FALSE)</f>
        <v>#N/A</v>
      </c>
      <c r="I40" s="39" t="e">
        <f t="shared" si="2"/>
        <v>#N/A</v>
      </c>
      <c r="J40" s="39"/>
      <c r="K40" s="39" t="e">
        <f>VLOOKUP(J40,'Drop downs'!A:B,2,FALSE)</f>
        <v>#N/A</v>
      </c>
      <c r="L40" s="77" t="e">
        <f t="shared" si="4"/>
        <v>#N/A</v>
      </c>
    </row>
    <row r="41" spans="2:12" x14ac:dyDescent="0.25">
      <c r="B41" s="39" t="s">
        <v>184</v>
      </c>
      <c r="C41" s="48"/>
      <c r="D41" s="39"/>
      <c r="E41" s="39" t="e">
        <f>VLOOKUP(D41,'Drop downs'!A:B,2,FALSE)</f>
        <v>#N/A</v>
      </c>
      <c r="F41" s="39" t="e">
        <f t="shared" si="1"/>
        <v>#N/A</v>
      </c>
      <c r="G41" s="39"/>
      <c r="H41" s="39" t="e">
        <f>VLOOKUP(G41,'Drop downs'!A:B,2,FALSE)</f>
        <v>#N/A</v>
      </c>
      <c r="I41" s="39" t="e">
        <f t="shared" si="2"/>
        <v>#N/A</v>
      </c>
      <c r="J41" s="39"/>
      <c r="K41" s="39" t="e">
        <f>VLOOKUP(J41,'Drop downs'!A:B,2,FALSE)</f>
        <v>#N/A</v>
      </c>
      <c r="L41" s="77" t="e">
        <f t="shared" si="4"/>
        <v>#N/A</v>
      </c>
    </row>
    <row r="42" spans="2:12" x14ac:dyDescent="0.25">
      <c r="B42" s="39" t="s">
        <v>185</v>
      </c>
      <c r="C42" s="48"/>
      <c r="D42" s="39"/>
      <c r="E42" s="39" t="e">
        <f>VLOOKUP(D42,'Drop downs'!A:B,2,FALSE)</f>
        <v>#N/A</v>
      </c>
      <c r="F42" s="39" t="e">
        <f t="shared" si="1"/>
        <v>#N/A</v>
      </c>
      <c r="G42" s="39"/>
      <c r="H42" s="39" t="e">
        <f>VLOOKUP(G42,'Drop downs'!A:B,2,FALSE)</f>
        <v>#N/A</v>
      </c>
      <c r="I42" s="39" t="e">
        <f t="shared" si="2"/>
        <v>#N/A</v>
      </c>
      <c r="J42" s="39"/>
      <c r="K42" s="39" t="e">
        <f>VLOOKUP(J42,'Drop downs'!A:B,2,FALSE)</f>
        <v>#N/A</v>
      </c>
      <c r="L42" s="77" t="e">
        <f t="shared" si="4"/>
        <v>#N/A</v>
      </c>
    </row>
    <row r="43" spans="2:12" x14ac:dyDescent="0.25">
      <c r="B43" s="39" t="s">
        <v>186</v>
      </c>
      <c r="C43" s="48"/>
      <c r="D43" s="39"/>
      <c r="E43" s="39" t="e">
        <f>VLOOKUP(D43,'Drop downs'!A:B,2,FALSE)</f>
        <v>#N/A</v>
      </c>
      <c r="F43" s="39" t="e">
        <f t="shared" si="1"/>
        <v>#N/A</v>
      </c>
      <c r="G43" s="39"/>
      <c r="H43" s="39" t="e">
        <f>VLOOKUP(G43,'Drop downs'!A:B,2,FALSE)</f>
        <v>#N/A</v>
      </c>
      <c r="I43" s="39" t="e">
        <f t="shared" si="2"/>
        <v>#N/A</v>
      </c>
      <c r="J43" s="39"/>
      <c r="K43" s="39" t="e">
        <f>VLOOKUP(J43,'Drop downs'!A:B,2,FALSE)</f>
        <v>#N/A</v>
      </c>
      <c r="L43" s="77" t="e">
        <f t="shared" si="4"/>
        <v>#N/A</v>
      </c>
    </row>
    <row r="44" spans="2:12" x14ac:dyDescent="0.25">
      <c r="B44" s="39" t="s">
        <v>187</v>
      </c>
      <c r="C44" s="48"/>
      <c r="D44" s="39"/>
      <c r="E44" s="39" t="e">
        <f>VLOOKUP(D44,'Drop downs'!A:B,2,FALSE)</f>
        <v>#N/A</v>
      </c>
      <c r="F44" s="39" t="e">
        <f t="shared" si="1"/>
        <v>#N/A</v>
      </c>
      <c r="G44" s="39"/>
      <c r="H44" s="39" t="e">
        <f>VLOOKUP(G44,'Drop downs'!A:B,2,FALSE)</f>
        <v>#N/A</v>
      </c>
      <c r="I44" s="39" t="e">
        <f t="shared" si="2"/>
        <v>#N/A</v>
      </c>
      <c r="J44" s="39"/>
      <c r="K44" s="39" t="e">
        <f>VLOOKUP(J44,'Drop downs'!A:B,2,FALSE)</f>
        <v>#N/A</v>
      </c>
      <c r="L44" s="77" t="e">
        <f t="shared" si="4"/>
        <v>#N/A</v>
      </c>
    </row>
    <row r="45" spans="2:12" x14ac:dyDescent="0.25">
      <c r="B45" s="39" t="s">
        <v>188</v>
      </c>
      <c r="C45" s="48"/>
      <c r="D45" s="39"/>
      <c r="E45" s="39" t="e">
        <f>VLOOKUP(D45,'Drop downs'!A:B,2,FALSE)</f>
        <v>#N/A</v>
      </c>
      <c r="F45" s="39" t="e">
        <f t="shared" si="1"/>
        <v>#N/A</v>
      </c>
      <c r="G45" s="39"/>
      <c r="H45" s="39" t="e">
        <f>VLOOKUP(G45,'Drop downs'!A:B,2,FALSE)</f>
        <v>#N/A</v>
      </c>
      <c r="I45" s="39" t="e">
        <f t="shared" si="2"/>
        <v>#N/A</v>
      </c>
      <c r="J45" s="39"/>
      <c r="K45" s="39" t="e">
        <f>VLOOKUP(J45,'Drop downs'!A:B,2,FALSE)</f>
        <v>#N/A</v>
      </c>
      <c r="L45" s="77" t="e">
        <f t="shared" si="4"/>
        <v>#N/A</v>
      </c>
    </row>
    <row r="46" spans="2:12" x14ac:dyDescent="0.25">
      <c r="B46" s="39" t="s">
        <v>189</v>
      </c>
      <c r="C46" s="48"/>
      <c r="D46" s="39"/>
      <c r="E46" s="39" t="e">
        <f>VLOOKUP(D46,'Drop downs'!A:B,2,FALSE)</f>
        <v>#N/A</v>
      </c>
      <c r="F46" s="39" t="e">
        <f t="shared" si="1"/>
        <v>#N/A</v>
      </c>
      <c r="G46" s="39"/>
      <c r="H46" s="39" t="e">
        <f>VLOOKUP(G46,'Drop downs'!A:B,2,FALSE)</f>
        <v>#N/A</v>
      </c>
      <c r="I46" s="39" t="e">
        <f t="shared" si="2"/>
        <v>#N/A</v>
      </c>
      <c r="J46" s="39"/>
      <c r="K46" s="39" t="e">
        <f>VLOOKUP(J46,'Drop downs'!A:B,2,FALSE)</f>
        <v>#N/A</v>
      </c>
      <c r="L46" s="77" t="e">
        <f t="shared" si="4"/>
        <v>#N/A</v>
      </c>
    </row>
    <row r="47" spans="2:12" x14ac:dyDescent="0.25">
      <c r="B47" s="39" t="s">
        <v>190</v>
      </c>
      <c r="C47" s="48"/>
      <c r="D47" s="39"/>
      <c r="E47" s="39" t="e">
        <f>VLOOKUP(D47,'Drop downs'!A:B,2,FALSE)</f>
        <v>#N/A</v>
      </c>
      <c r="F47" s="39" t="e">
        <f t="shared" si="1"/>
        <v>#N/A</v>
      </c>
      <c r="G47" s="39"/>
      <c r="H47" s="39" t="e">
        <f>VLOOKUP(G47,'Drop downs'!A:B,2,FALSE)</f>
        <v>#N/A</v>
      </c>
      <c r="I47" s="39" t="e">
        <f t="shared" si="2"/>
        <v>#N/A</v>
      </c>
      <c r="J47" s="39"/>
      <c r="K47" s="39" t="e">
        <f>VLOOKUP(J47,'Drop downs'!A:B,2,FALSE)</f>
        <v>#N/A</v>
      </c>
      <c r="L47" s="77" t="e">
        <f t="shared" si="4"/>
        <v>#N/A</v>
      </c>
    </row>
    <row r="48" spans="2:12" x14ac:dyDescent="0.25">
      <c r="B48" s="39" t="s">
        <v>191</v>
      </c>
      <c r="C48" s="48"/>
      <c r="D48" s="39"/>
      <c r="E48" s="39" t="e">
        <f>VLOOKUP(D48,'Drop downs'!A:B,2,FALSE)</f>
        <v>#N/A</v>
      </c>
      <c r="F48" s="39" t="e">
        <f t="shared" si="1"/>
        <v>#N/A</v>
      </c>
      <c r="G48" s="39"/>
      <c r="H48" s="39" t="e">
        <f>VLOOKUP(G48,'Drop downs'!A:B,2,FALSE)</f>
        <v>#N/A</v>
      </c>
      <c r="I48" s="39" t="e">
        <f t="shared" si="2"/>
        <v>#N/A</v>
      </c>
      <c r="J48" s="39"/>
      <c r="K48" s="39" t="e">
        <f>VLOOKUP(J48,'Drop downs'!A:B,2,FALSE)</f>
        <v>#N/A</v>
      </c>
      <c r="L48" s="77" t="e">
        <f t="shared" si="4"/>
        <v>#N/A</v>
      </c>
    </row>
    <row r="49" spans="2:12" x14ac:dyDescent="0.25">
      <c r="B49" s="39" t="s">
        <v>192</v>
      </c>
      <c r="C49" s="48"/>
      <c r="D49" s="39"/>
      <c r="E49" s="39" t="e">
        <f>VLOOKUP(D49,'Drop downs'!A:B,2,FALSE)</f>
        <v>#N/A</v>
      </c>
      <c r="F49" s="39" t="e">
        <f t="shared" si="1"/>
        <v>#N/A</v>
      </c>
      <c r="G49" s="39"/>
      <c r="H49" s="39" t="e">
        <f>VLOOKUP(G49,'Drop downs'!A:B,2,FALSE)</f>
        <v>#N/A</v>
      </c>
      <c r="I49" s="39" t="e">
        <f t="shared" si="2"/>
        <v>#N/A</v>
      </c>
      <c r="J49" s="39"/>
      <c r="K49" s="39" t="e">
        <f>VLOOKUP(J49,'Drop downs'!A:B,2,FALSE)</f>
        <v>#N/A</v>
      </c>
      <c r="L49" s="77" t="e">
        <f t="shared" si="4"/>
        <v>#N/A</v>
      </c>
    </row>
    <row r="50" spans="2:12" x14ac:dyDescent="0.25">
      <c r="B50" s="39" t="s">
        <v>193</v>
      </c>
      <c r="C50" s="48"/>
      <c r="D50" s="39"/>
      <c r="E50" s="39" t="e">
        <f>VLOOKUP(D50,'Drop downs'!A:B,2,FALSE)</f>
        <v>#N/A</v>
      </c>
      <c r="F50" s="39" t="e">
        <f t="shared" si="1"/>
        <v>#N/A</v>
      </c>
      <c r="G50" s="39"/>
      <c r="H50" s="39" t="e">
        <f>VLOOKUP(G50,'Drop downs'!A:B,2,FALSE)</f>
        <v>#N/A</v>
      </c>
      <c r="I50" s="39" t="e">
        <f t="shared" si="2"/>
        <v>#N/A</v>
      </c>
      <c r="J50" s="39"/>
      <c r="K50" s="39" t="e">
        <f>VLOOKUP(J50,'Drop downs'!A:B,2,FALSE)</f>
        <v>#N/A</v>
      </c>
      <c r="L50" s="77" t="e">
        <f t="shared" si="4"/>
        <v>#N/A</v>
      </c>
    </row>
    <row r="51" spans="2:12" x14ac:dyDescent="0.25">
      <c r="B51" s="39" t="s">
        <v>194</v>
      </c>
      <c r="C51" s="48"/>
      <c r="D51" s="39"/>
      <c r="E51" s="39" t="e">
        <f>VLOOKUP(D51,'Drop downs'!A:B,2,FALSE)</f>
        <v>#N/A</v>
      </c>
      <c r="F51" s="39" t="e">
        <f t="shared" si="1"/>
        <v>#N/A</v>
      </c>
      <c r="G51" s="39"/>
      <c r="H51" s="39" t="e">
        <f>VLOOKUP(G51,'Drop downs'!A:B,2,FALSE)</f>
        <v>#N/A</v>
      </c>
      <c r="I51" s="39" t="e">
        <f t="shared" si="2"/>
        <v>#N/A</v>
      </c>
      <c r="J51" s="39"/>
      <c r="K51" s="39" t="e">
        <f>VLOOKUP(J51,'Drop downs'!A:B,2,FALSE)</f>
        <v>#N/A</v>
      </c>
      <c r="L51" s="77" t="e">
        <f t="shared" si="4"/>
        <v>#N/A</v>
      </c>
    </row>
    <row r="52" spans="2:12" x14ac:dyDescent="0.25">
      <c r="B52" s="39" t="s">
        <v>195</v>
      </c>
      <c r="C52" s="48"/>
      <c r="D52" s="39"/>
      <c r="E52" s="39" t="e">
        <f>VLOOKUP(D52,'Drop downs'!A:B,2,FALSE)</f>
        <v>#N/A</v>
      </c>
      <c r="F52" s="39" t="e">
        <f t="shared" si="1"/>
        <v>#N/A</v>
      </c>
      <c r="G52" s="39"/>
      <c r="H52" s="39" t="e">
        <f>VLOOKUP(G52,'Drop downs'!A:B,2,FALSE)</f>
        <v>#N/A</v>
      </c>
      <c r="I52" s="39" t="e">
        <f t="shared" si="2"/>
        <v>#N/A</v>
      </c>
      <c r="J52" s="39"/>
      <c r="K52" s="39" t="e">
        <f>VLOOKUP(J52,'Drop downs'!A:B,2,FALSE)</f>
        <v>#N/A</v>
      </c>
      <c r="L52" s="77" t="e">
        <f t="shared" si="4"/>
        <v>#N/A</v>
      </c>
    </row>
    <row r="53" spans="2:12" x14ac:dyDescent="0.25">
      <c r="B53" s="39"/>
      <c r="C53" s="39"/>
      <c r="D53" s="39"/>
      <c r="E53" s="39"/>
      <c r="F53" s="39"/>
      <c r="G53" s="39"/>
      <c r="H53" s="39"/>
      <c r="I53" s="39"/>
      <c r="J53" s="39"/>
      <c r="K53" s="39"/>
      <c r="L53" s="39"/>
    </row>
  </sheetData>
  <mergeCells count="9">
    <mergeCell ref="G10:H10"/>
    <mergeCell ref="I10:J10"/>
    <mergeCell ref="K10:L10"/>
    <mergeCell ref="D18:F18"/>
    <mergeCell ref="G18:I18"/>
    <mergeCell ref="J18:L18"/>
    <mergeCell ref="C13:E13"/>
    <mergeCell ref="C15:E15"/>
    <mergeCell ref="C14:E14"/>
  </mergeCells>
  <phoneticPr fontId="9" type="noConversion"/>
  <conditionalFormatting sqref="E6">
    <cfRule type="iconSet" priority="4">
      <iconSet showValue="0">
        <cfvo type="percent" val="0"/>
        <cfvo type="num" val="0.7"/>
        <cfvo type="num" val="0.75"/>
      </iconSet>
    </cfRule>
  </conditionalFormatting>
  <conditionalFormatting sqref="E7:E8">
    <cfRule type="iconSet" priority="1">
      <iconSet showValue="0">
        <cfvo type="percent" val="0"/>
        <cfvo type="num" val="0.7"/>
        <cfvo type="num" val="0.75"/>
      </iconSet>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5CF7757-8F33-4EF0-9357-F70803DAA3F3}">
          <x14:formula1>
            <xm:f>'Drop downs'!$A$2:$A$5</xm:f>
          </x14:formula1>
          <xm:sqref>G20:G52 J20:J52 D20:D52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4674-1270-42ED-A5C4-1CB4389CF13D}">
  <dimension ref="B1:N68"/>
  <sheetViews>
    <sheetView showGridLines="0" topLeftCell="A16" zoomScale="80" zoomScaleNormal="80" workbookViewId="0">
      <selection activeCell="B47" sqref="B47"/>
    </sheetView>
  </sheetViews>
  <sheetFormatPr defaultRowHeight="15" x14ac:dyDescent="0.25"/>
  <cols>
    <col min="1" max="1" width="4" customWidth="1"/>
    <col min="2" max="2" width="23.54296875" customWidth="1"/>
    <col min="3" max="3" width="13.08984375" customWidth="1"/>
    <col min="4" max="4" width="19.1796875" customWidth="1"/>
    <col min="5" max="5" width="15.8164062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 min="13" max="13" width="2.1796875" customWidth="1"/>
  </cols>
  <sheetData>
    <row r="1" spans="2:12" ht="21" x14ac:dyDescent="0.4">
      <c r="B1" s="16" t="s">
        <v>15</v>
      </c>
    </row>
    <row r="2" spans="2:12" ht="6.75" customHeight="1" thickBot="1" x14ac:dyDescent="0.35">
      <c r="B2" s="2"/>
    </row>
    <row r="3" spans="2:12" ht="16.5" customHeight="1" thickTop="1" x14ac:dyDescent="0.3">
      <c r="B3" s="2"/>
      <c r="G3" s="115" t="s">
        <v>235</v>
      </c>
      <c r="H3" s="116"/>
      <c r="I3" s="116"/>
      <c r="J3" s="117"/>
    </row>
    <row r="4" spans="2:12" ht="9" customHeight="1" x14ac:dyDescent="0.3">
      <c r="B4" s="2"/>
      <c r="G4" s="118"/>
      <c r="H4" s="119"/>
      <c r="I4" s="119"/>
      <c r="J4" s="120"/>
    </row>
    <row r="5" spans="2:12" ht="30.75" customHeight="1" x14ac:dyDescent="0.3">
      <c r="B5" s="13" t="s">
        <v>35</v>
      </c>
      <c r="C5" s="13" t="s">
        <v>36</v>
      </c>
      <c r="D5" s="25" t="s">
        <v>44</v>
      </c>
      <c r="E5" s="13" t="s">
        <v>37</v>
      </c>
      <c r="G5" s="118"/>
      <c r="H5" s="119"/>
      <c r="I5" s="119"/>
      <c r="J5" s="120"/>
    </row>
    <row r="6" spans="2:12" x14ac:dyDescent="0.25">
      <c r="B6" s="8" t="s">
        <v>6</v>
      </c>
      <c r="C6" s="9">
        <f>'Estate summary'!C6</f>
        <v>0</v>
      </c>
      <c r="D6" s="10" t="e">
        <f>SUM(H14:H15)</f>
        <v>#DIV/0!</v>
      </c>
      <c r="E6" s="10" t="e">
        <f>D6</f>
        <v>#DIV/0!</v>
      </c>
      <c r="G6" s="118"/>
      <c r="H6" s="119"/>
      <c r="I6" s="119"/>
      <c r="J6" s="120"/>
    </row>
    <row r="7" spans="2:12" ht="15.6" thickBot="1" x14ac:dyDescent="0.3">
      <c r="B7" s="8" t="s">
        <v>34</v>
      </c>
      <c r="C7" s="9"/>
      <c r="D7" s="10" t="e">
        <f>SUM(J14:J15)</f>
        <v>#DIV/0!</v>
      </c>
      <c r="E7" s="10" t="e">
        <f>D7</f>
        <v>#DIV/0!</v>
      </c>
      <c r="G7" s="121"/>
      <c r="H7" s="122"/>
      <c r="I7" s="122"/>
      <c r="J7" s="123"/>
    </row>
    <row r="8" spans="2:12" ht="15.6" thickTop="1"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43.95" customHeight="1" thickBot="1" x14ac:dyDescent="0.3">
      <c r="B12" s="35" t="s">
        <v>29</v>
      </c>
      <c r="C12" s="128" t="s">
        <v>121</v>
      </c>
      <c r="D12" s="128"/>
      <c r="E12" s="128"/>
      <c r="G12" s="22">
        <f>SUMIF(Table13[[#All],[Level]],"1",Table13[[#All],[Number of trees]])</f>
        <v>0</v>
      </c>
      <c r="H12" s="23" t="e">
        <f>G12/SUM(G12:G15)</f>
        <v>#DIV/0!</v>
      </c>
      <c r="I12" s="22">
        <f>SUMIF(Table13[[#All],[Level3]],"1",Table13[[#All],[Number of trees]])</f>
        <v>0</v>
      </c>
      <c r="J12" s="23" t="e">
        <f>I12/SUM(I12:I15)</f>
        <v>#DIV/0!</v>
      </c>
      <c r="K12" s="22">
        <f>SUMIF(Table13[[#All],[Level2]],"1",Table13[[#All],[Number of trees]])</f>
        <v>0</v>
      </c>
      <c r="L12" s="23" t="e">
        <f>K12/SUM(K12:K15)</f>
        <v>#DIV/0!</v>
      </c>
    </row>
    <row r="13" spans="2:12" ht="47.4" customHeight="1" thickBot="1" x14ac:dyDescent="0.3">
      <c r="B13" s="35" t="s">
        <v>31</v>
      </c>
      <c r="C13" s="129" t="s">
        <v>128</v>
      </c>
      <c r="D13" s="129"/>
      <c r="E13" s="129"/>
      <c r="G13" s="24">
        <f>SUMIF(Table13[[#All],[Level]],"2",Table13[[#All],[Number of trees]])</f>
        <v>0</v>
      </c>
      <c r="H13" s="10" t="e">
        <f>G13/SUM(G12:G15)</f>
        <v>#DIV/0!</v>
      </c>
      <c r="I13" s="24">
        <f>SUMIF(Table13[[#All],[Level3]],"2",Table13[[#All],[Number of trees]])</f>
        <v>0</v>
      </c>
      <c r="J13" s="10" t="e">
        <f>I13/SUM(I12:I15)</f>
        <v>#DIV/0!</v>
      </c>
      <c r="K13" s="24">
        <f>SUMIF(Table13[[#All],[Level2]],"2",Table13[[#All],[Number of trees]])</f>
        <v>0</v>
      </c>
      <c r="L13" s="10" t="e">
        <f>K13/SUM(K12:K15)</f>
        <v>#DIV/0!</v>
      </c>
    </row>
    <row r="14" spans="2:12" ht="43.2" customHeight="1" thickBot="1" x14ac:dyDescent="0.3">
      <c r="B14" s="35" t="s">
        <v>32</v>
      </c>
      <c r="C14" s="129" t="s">
        <v>126</v>
      </c>
      <c r="D14" s="129"/>
      <c r="E14" s="129"/>
      <c r="G14" s="24">
        <f>SUMIF(Table13[[#All],[Level]],"3",Table13[[#All],[Number of trees]])</f>
        <v>0</v>
      </c>
      <c r="H14" s="10" t="e">
        <f>G14/SUM(G12:G15)</f>
        <v>#DIV/0!</v>
      </c>
      <c r="I14" s="24">
        <f>SUMIF(Table13[[#All],[Level3]],"3",Table13[[#All],[Number of trees]])</f>
        <v>0</v>
      </c>
      <c r="J14" s="10" t="e">
        <f>I14/SUM(I12:I15)</f>
        <v>#DIV/0!</v>
      </c>
      <c r="K14" s="24">
        <f>SUMIF(Table13[[#All],[Level2]],"3",Table13[[#All],[Number of trees]])</f>
        <v>0</v>
      </c>
      <c r="L14" s="10" t="e">
        <f>K14/SUM(K12:K15)</f>
        <v>#DIV/0!</v>
      </c>
    </row>
    <row r="15" spans="2:12" ht="45" customHeight="1" thickBot="1" x14ac:dyDescent="0.3">
      <c r="B15" s="35" t="s">
        <v>33</v>
      </c>
      <c r="C15" s="129" t="s">
        <v>127</v>
      </c>
      <c r="D15" s="129"/>
      <c r="E15" s="129"/>
      <c r="G15" s="24">
        <f>SUMIF(Table13[[#All],[Level]],"4",Table13[[#All],[Number of trees]])</f>
        <v>0</v>
      </c>
      <c r="H15" s="10" t="e">
        <f>G15/SUM(G12:G15)</f>
        <v>#DIV/0!</v>
      </c>
      <c r="I15" s="24">
        <f>SUMIF(Table13[[#All],[Level3]],"4",Table13[[#All],[Number of trees]])</f>
        <v>0</v>
      </c>
      <c r="J15" s="10" t="e">
        <f>I15/SUM(I12:I15)</f>
        <v>#DIV/0!</v>
      </c>
      <c r="K15" s="24">
        <f>SUMIF(Table13[[#All],[Level2]],"4",Table13[[#All],[Number of trees]])</f>
        <v>0</v>
      </c>
      <c r="L15" s="10" t="e">
        <f>K15/SUM(K12:K15)</f>
        <v>#DIV/0!</v>
      </c>
    </row>
    <row r="16" spans="2:12" x14ac:dyDescent="0.25">
      <c r="B16" s="3" t="s">
        <v>45</v>
      </c>
    </row>
    <row r="17" spans="2:14" x14ac:dyDescent="0.25">
      <c r="B17" s="28" t="s">
        <v>46</v>
      </c>
    </row>
    <row r="18" spans="2:14" x14ac:dyDescent="0.25">
      <c r="B18" s="28" t="s">
        <v>47</v>
      </c>
    </row>
    <row r="21" spans="2:14" s="2" customFormat="1" ht="15.6" x14ac:dyDescent="0.3">
      <c r="D21" s="124" t="s">
        <v>6</v>
      </c>
      <c r="E21" s="124"/>
      <c r="F21" s="124"/>
      <c r="G21" s="125" t="s">
        <v>20</v>
      </c>
      <c r="H21" s="125"/>
      <c r="I21" s="125"/>
      <c r="J21" s="127">
        <v>2030</v>
      </c>
      <c r="K21" s="127"/>
      <c r="L21" s="127"/>
      <c r="N21" s="2" t="s">
        <v>45</v>
      </c>
    </row>
    <row r="22" spans="2:14" s="4" customFormat="1" ht="30" customHeight="1" x14ac:dyDescent="0.3">
      <c r="B22" s="17" t="s">
        <v>48</v>
      </c>
      <c r="C22" s="17" t="s">
        <v>68</v>
      </c>
      <c r="D22" s="5" t="s">
        <v>5</v>
      </c>
      <c r="E22" s="5" t="s">
        <v>4</v>
      </c>
      <c r="F22" s="5" t="s">
        <v>3</v>
      </c>
      <c r="G22" s="6" t="s">
        <v>21</v>
      </c>
      <c r="H22" s="6" t="s">
        <v>22</v>
      </c>
      <c r="I22" s="6" t="s">
        <v>23</v>
      </c>
      <c r="J22" s="7" t="s">
        <v>38</v>
      </c>
      <c r="K22" s="7" t="s">
        <v>39</v>
      </c>
      <c r="L22" s="7" t="s">
        <v>40</v>
      </c>
    </row>
    <row r="23" spans="2:14" x14ac:dyDescent="0.25">
      <c r="B23" t="s">
        <v>79</v>
      </c>
      <c r="D23" t="s">
        <v>27</v>
      </c>
      <c r="E23">
        <f>VLOOKUP(D23,'Drop downs'!A:B,2,FALSE)</f>
        <v>4</v>
      </c>
      <c r="F23">
        <f>C23*E23</f>
        <v>0</v>
      </c>
      <c r="H23" t="e">
        <f>VLOOKUP(G23,'Drop downs'!A:B,2,FALSE)</f>
        <v>#N/A</v>
      </c>
      <c r="I23" t="e">
        <f>C23*H23</f>
        <v>#N/A</v>
      </c>
      <c r="K23" t="e">
        <f>VLOOKUP(J23,'Drop downs'!A:B,2,FALSE)</f>
        <v>#N/A</v>
      </c>
      <c r="L23" t="e">
        <f t="shared" ref="L23" si="0">C23*K23</f>
        <v>#N/A</v>
      </c>
    </row>
    <row r="24" spans="2:14" x14ac:dyDescent="0.25">
      <c r="B24" t="s">
        <v>80</v>
      </c>
      <c r="E24" t="e">
        <f>VLOOKUP(D24,'Drop downs'!A:B,2,FALSE)</f>
        <v>#N/A</v>
      </c>
      <c r="F24" t="e">
        <f t="shared" ref="F24:F68" si="1">C24*E24</f>
        <v>#N/A</v>
      </c>
      <c r="H24" t="e">
        <f>VLOOKUP(G24,'Drop downs'!A:B,2,FALSE)</f>
        <v>#N/A</v>
      </c>
      <c r="I24" t="e">
        <f t="shared" ref="I24:I68" si="2">C24*H24</f>
        <v>#N/A</v>
      </c>
      <c r="K24" t="e">
        <f>VLOOKUP(J24,'Drop downs'!A:B,2,FALSE)</f>
        <v>#N/A</v>
      </c>
      <c r="L24" t="e">
        <f t="shared" ref="L24:L68" si="3">C24*K24</f>
        <v>#N/A</v>
      </c>
    </row>
    <row r="25" spans="2:14" x14ac:dyDescent="0.25">
      <c r="B25" t="s">
        <v>81</v>
      </c>
      <c r="E25" t="e">
        <f>VLOOKUP(D25,'Drop downs'!A:B,2,FALSE)</f>
        <v>#N/A</v>
      </c>
      <c r="F25" t="e">
        <f t="shared" si="1"/>
        <v>#N/A</v>
      </c>
      <c r="H25" t="e">
        <f>VLOOKUP(G25,'Drop downs'!A:B,2,FALSE)</f>
        <v>#N/A</v>
      </c>
      <c r="I25" t="e">
        <f t="shared" si="2"/>
        <v>#N/A</v>
      </c>
      <c r="K25" t="e">
        <f>VLOOKUP(J25,'Drop downs'!A:B,2,FALSE)</f>
        <v>#N/A</v>
      </c>
      <c r="L25" t="e">
        <f t="shared" si="3"/>
        <v>#N/A</v>
      </c>
    </row>
    <row r="26" spans="2:14" x14ac:dyDescent="0.25">
      <c r="B26" t="s">
        <v>82</v>
      </c>
      <c r="E26" t="e">
        <f>VLOOKUP(D26,'Drop downs'!A:B,2,FALSE)</f>
        <v>#N/A</v>
      </c>
      <c r="F26" t="e">
        <f t="shared" si="1"/>
        <v>#N/A</v>
      </c>
      <c r="H26" t="e">
        <f>VLOOKUP(G26,'Drop downs'!A:B,2,FALSE)</f>
        <v>#N/A</v>
      </c>
      <c r="I26" t="e">
        <f t="shared" si="2"/>
        <v>#N/A</v>
      </c>
      <c r="K26" t="e">
        <f>VLOOKUP(J26,'Drop downs'!A:B,2,FALSE)</f>
        <v>#N/A</v>
      </c>
      <c r="L26" t="e">
        <f t="shared" si="3"/>
        <v>#N/A</v>
      </c>
    </row>
    <row r="27" spans="2:14" x14ac:dyDescent="0.25">
      <c r="B27" t="s">
        <v>83</v>
      </c>
      <c r="E27" t="e">
        <f>VLOOKUP(D27,'Drop downs'!A:B,2,FALSE)</f>
        <v>#N/A</v>
      </c>
      <c r="F27" t="e">
        <f t="shared" si="1"/>
        <v>#N/A</v>
      </c>
      <c r="H27" t="e">
        <f>VLOOKUP(G27,'Drop downs'!A:B,2,FALSE)</f>
        <v>#N/A</v>
      </c>
      <c r="I27" t="e">
        <f t="shared" si="2"/>
        <v>#N/A</v>
      </c>
      <c r="K27" t="e">
        <f>VLOOKUP(J27,'Drop downs'!A:B,2,FALSE)</f>
        <v>#N/A</v>
      </c>
      <c r="L27" t="e">
        <f t="shared" si="3"/>
        <v>#N/A</v>
      </c>
    </row>
    <row r="28" spans="2:14" x14ac:dyDescent="0.25">
      <c r="B28" t="s">
        <v>84</v>
      </c>
      <c r="E28" t="e">
        <f>VLOOKUP(D28,'Drop downs'!A:B,2,FALSE)</f>
        <v>#N/A</v>
      </c>
      <c r="F28" t="e">
        <f t="shared" si="1"/>
        <v>#N/A</v>
      </c>
      <c r="H28" t="e">
        <f>VLOOKUP(G28,'Drop downs'!A:B,2,FALSE)</f>
        <v>#N/A</v>
      </c>
      <c r="I28" t="e">
        <f t="shared" si="2"/>
        <v>#N/A</v>
      </c>
      <c r="K28" t="e">
        <f>VLOOKUP(J28,'Drop downs'!A:B,2,FALSE)</f>
        <v>#N/A</v>
      </c>
      <c r="L28" t="e">
        <f t="shared" si="3"/>
        <v>#N/A</v>
      </c>
    </row>
    <row r="29" spans="2:14" x14ac:dyDescent="0.25">
      <c r="B29" t="s">
        <v>85</v>
      </c>
      <c r="E29" t="e">
        <f>VLOOKUP(D29,'Drop downs'!A:B,2,FALSE)</f>
        <v>#N/A</v>
      </c>
      <c r="F29" t="e">
        <f t="shared" si="1"/>
        <v>#N/A</v>
      </c>
      <c r="H29" t="e">
        <f>VLOOKUP(G29,'Drop downs'!A:B,2,FALSE)</f>
        <v>#N/A</v>
      </c>
      <c r="I29" t="e">
        <f t="shared" si="2"/>
        <v>#N/A</v>
      </c>
      <c r="K29" t="e">
        <f>VLOOKUP(J29,'Drop downs'!A:B,2,FALSE)</f>
        <v>#N/A</v>
      </c>
      <c r="L29" t="e">
        <f t="shared" si="3"/>
        <v>#N/A</v>
      </c>
    </row>
    <row r="30" spans="2:14" x14ac:dyDescent="0.25">
      <c r="B30" t="s">
        <v>196</v>
      </c>
      <c r="E30" t="e">
        <f>VLOOKUP(D30,'Drop downs'!A:B,2,FALSE)</f>
        <v>#N/A</v>
      </c>
      <c r="F30" t="e">
        <f t="shared" si="1"/>
        <v>#N/A</v>
      </c>
      <c r="H30" t="e">
        <f>VLOOKUP(G30,'Drop downs'!A:B,2,FALSE)</f>
        <v>#N/A</v>
      </c>
      <c r="I30" t="e">
        <f t="shared" si="2"/>
        <v>#N/A</v>
      </c>
      <c r="K30" t="e">
        <f>VLOOKUP(J30,'Drop downs'!A:B,2,FALSE)</f>
        <v>#N/A</v>
      </c>
      <c r="L30" t="e">
        <f t="shared" si="3"/>
        <v>#N/A</v>
      </c>
    </row>
    <row r="31" spans="2:14" x14ac:dyDescent="0.25">
      <c r="B31" t="s">
        <v>197</v>
      </c>
      <c r="E31" t="e">
        <f>VLOOKUP(D31,'Drop downs'!A:B,2,FALSE)</f>
        <v>#N/A</v>
      </c>
      <c r="F31" t="e">
        <f t="shared" si="1"/>
        <v>#N/A</v>
      </c>
      <c r="H31" t="e">
        <f>VLOOKUP(G31,'Drop downs'!A:B,2,FALSE)</f>
        <v>#N/A</v>
      </c>
      <c r="I31" t="e">
        <f t="shared" si="2"/>
        <v>#N/A</v>
      </c>
      <c r="K31" t="e">
        <f>VLOOKUP(J31,'Drop downs'!A:B,2,FALSE)</f>
        <v>#N/A</v>
      </c>
      <c r="L31" t="e">
        <f t="shared" si="3"/>
        <v>#N/A</v>
      </c>
    </row>
    <row r="32" spans="2:14" x14ac:dyDescent="0.25">
      <c r="B32" t="s">
        <v>198</v>
      </c>
      <c r="E32" t="e">
        <f>VLOOKUP(D32,'Drop downs'!A:B,2,FALSE)</f>
        <v>#N/A</v>
      </c>
      <c r="F32" t="e">
        <f t="shared" si="1"/>
        <v>#N/A</v>
      </c>
      <c r="H32" t="e">
        <f>VLOOKUP(G32,'Drop downs'!A:B,2,FALSE)</f>
        <v>#N/A</v>
      </c>
      <c r="I32" t="e">
        <f t="shared" si="2"/>
        <v>#N/A</v>
      </c>
      <c r="K32" t="e">
        <f>VLOOKUP(J32,'Drop downs'!A:B,2,FALSE)</f>
        <v>#N/A</v>
      </c>
      <c r="L32" t="e">
        <f t="shared" si="3"/>
        <v>#N/A</v>
      </c>
    </row>
    <row r="33" spans="2:12" x14ac:dyDescent="0.25">
      <c r="B33" t="s">
        <v>199</v>
      </c>
      <c r="E33" t="e">
        <f>VLOOKUP(D33,'Drop downs'!A:B,2,FALSE)</f>
        <v>#N/A</v>
      </c>
      <c r="F33" t="e">
        <f t="shared" si="1"/>
        <v>#N/A</v>
      </c>
      <c r="H33" t="e">
        <f>VLOOKUP(G33,'Drop downs'!A:B,2,FALSE)</f>
        <v>#N/A</v>
      </c>
      <c r="I33" t="e">
        <f t="shared" si="2"/>
        <v>#N/A</v>
      </c>
      <c r="K33" t="e">
        <f>VLOOKUP(J33,'Drop downs'!A:B,2,FALSE)</f>
        <v>#N/A</v>
      </c>
      <c r="L33" t="e">
        <f t="shared" si="3"/>
        <v>#N/A</v>
      </c>
    </row>
    <row r="34" spans="2:12" x14ac:dyDescent="0.25">
      <c r="B34" t="s">
        <v>200</v>
      </c>
      <c r="E34" t="e">
        <f>VLOOKUP(D34,'Drop downs'!A:B,2,FALSE)</f>
        <v>#N/A</v>
      </c>
      <c r="F34" t="e">
        <f t="shared" si="1"/>
        <v>#N/A</v>
      </c>
      <c r="H34" t="e">
        <f>VLOOKUP(G34,'Drop downs'!A:B,2,FALSE)</f>
        <v>#N/A</v>
      </c>
      <c r="I34" t="e">
        <f t="shared" si="2"/>
        <v>#N/A</v>
      </c>
      <c r="K34" t="e">
        <f>VLOOKUP(J34,'Drop downs'!A:B,2,FALSE)</f>
        <v>#N/A</v>
      </c>
      <c r="L34" t="e">
        <f t="shared" si="3"/>
        <v>#N/A</v>
      </c>
    </row>
    <row r="35" spans="2:12" x14ac:dyDescent="0.25">
      <c r="B35" t="s">
        <v>201</v>
      </c>
      <c r="E35" t="e">
        <f>VLOOKUP(D35,'Drop downs'!A:B,2,FALSE)</f>
        <v>#N/A</v>
      </c>
      <c r="F35" t="e">
        <f t="shared" si="1"/>
        <v>#N/A</v>
      </c>
      <c r="H35" t="e">
        <f>VLOOKUP(G35,'Drop downs'!A:B,2,FALSE)</f>
        <v>#N/A</v>
      </c>
      <c r="I35" t="e">
        <f t="shared" si="2"/>
        <v>#N/A</v>
      </c>
      <c r="K35" t="e">
        <f>VLOOKUP(J35,'Drop downs'!A:B,2,FALSE)</f>
        <v>#N/A</v>
      </c>
      <c r="L35" t="e">
        <f t="shared" si="3"/>
        <v>#N/A</v>
      </c>
    </row>
    <row r="36" spans="2:12" x14ac:dyDescent="0.25">
      <c r="B36" t="s">
        <v>202</v>
      </c>
      <c r="E36" t="e">
        <f>VLOOKUP(D36,'Drop downs'!A:B,2,FALSE)</f>
        <v>#N/A</v>
      </c>
      <c r="F36" t="e">
        <f t="shared" si="1"/>
        <v>#N/A</v>
      </c>
      <c r="H36" t="e">
        <f>VLOOKUP(G36,'Drop downs'!A:B,2,FALSE)</f>
        <v>#N/A</v>
      </c>
      <c r="I36" t="e">
        <f t="shared" si="2"/>
        <v>#N/A</v>
      </c>
      <c r="K36" t="e">
        <f>VLOOKUP(J36,'Drop downs'!A:B,2,FALSE)</f>
        <v>#N/A</v>
      </c>
      <c r="L36" t="e">
        <f t="shared" si="3"/>
        <v>#N/A</v>
      </c>
    </row>
    <row r="37" spans="2:12" x14ac:dyDescent="0.25">
      <c r="B37" t="s">
        <v>203</v>
      </c>
      <c r="E37" t="e">
        <f>VLOOKUP(D37,'Drop downs'!A:B,2,FALSE)</f>
        <v>#N/A</v>
      </c>
      <c r="F37" t="e">
        <f t="shared" si="1"/>
        <v>#N/A</v>
      </c>
      <c r="H37" t="e">
        <f>VLOOKUP(G37,'Drop downs'!A:B,2,FALSE)</f>
        <v>#N/A</v>
      </c>
      <c r="I37" t="e">
        <f t="shared" si="2"/>
        <v>#N/A</v>
      </c>
      <c r="K37" t="e">
        <f>VLOOKUP(J37,'Drop downs'!A:B,2,FALSE)</f>
        <v>#N/A</v>
      </c>
      <c r="L37" t="e">
        <f t="shared" si="3"/>
        <v>#N/A</v>
      </c>
    </row>
    <row r="38" spans="2:12" x14ac:dyDescent="0.25">
      <c r="B38" t="s">
        <v>204</v>
      </c>
      <c r="E38" t="e">
        <f>VLOOKUP(D38,'Drop downs'!A:B,2,FALSE)</f>
        <v>#N/A</v>
      </c>
      <c r="F38" t="e">
        <f t="shared" si="1"/>
        <v>#N/A</v>
      </c>
      <c r="H38" t="e">
        <f>VLOOKUP(G38,'Drop downs'!A:B,2,FALSE)</f>
        <v>#N/A</v>
      </c>
      <c r="I38" t="e">
        <f t="shared" si="2"/>
        <v>#N/A</v>
      </c>
      <c r="K38" t="e">
        <f>VLOOKUP(J38,'Drop downs'!A:B,2,FALSE)</f>
        <v>#N/A</v>
      </c>
      <c r="L38" t="e">
        <f t="shared" si="3"/>
        <v>#N/A</v>
      </c>
    </row>
    <row r="39" spans="2:12" x14ac:dyDescent="0.25">
      <c r="B39" t="s">
        <v>205</v>
      </c>
      <c r="E39" t="e">
        <f>VLOOKUP(D39,'Drop downs'!A:B,2,FALSE)</f>
        <v>#N/A</v>
      </c>
      <c r="F39" t="e">
        <f t="shared" si="1"/>
        <v>#N/A</v>
      </c>
      <c r="H39" t="e">
        <f>VLOOKUP(G39,'Drop downs'!A:B,2,FALSE)</f>
        <v>#N/A</v>
      </c>
      <c r="I39" t="e">
        <f t="shared" si="2"/>
        <v>#N/A</v>
      </c>
      <c r="K39" t="e">
        <f>VLOOKUP(J39,'Drop downs'!A:B,2,FALSE)</f>
        <v>#N/A</v>
      </c>
      <c r="L39" t="e">
        <f t="shared" si="3"/>
        <v>#N/A</v>
      </c>
    </row>
    <row r="40" spans="2:12" x14ac:dyDescent="0.25">
      <c r="B40" t="s">
        <v>206</v>
      </c>
      <c r="E40" t="e">
        <f>VLOOKUP(D40,'Drop downs'!A:B,2,FALSE)</f>
        <v>#N/A</v>
      </c>
      <c r="F40" t="e">
        <f t="shared" si="1"/>
        <v>#N/A</v>
      </c>
      <c r="H40" t="e">
        <f>VLOOKUP(G40,'Drop downs'!A:B,2,FALSE)</f>
        <v>#N/A</v>
      </c>
      <c r="I40" t="e">
        <f t="shared" si="2"/>
        <v>#N/A</v>
      </c>
      <c r="K40" t="e">
        <f>VLOOKUP(J40,'Drop downs'!A:B,2,FALSE)</f>
        <v>#N/A</v>
      </c>
      <c r="L40" t="e">
        <f t="shared" si="3"/>
        <v>#N/A</v>
      </c>
    </row>
    <row r="41" spans="2:12" x14ac:dyDescent="0.25">
      <c r="B41" t="s">
        <v>207</v>
      </c>
      <c r="E41" t="e">
        <f>VLOOKUP(D41,'Drop downs'!A:B,2,FALSE)</f>
        <v>#N/A</v>
      </c>
      <c r="F41" t="e">
        <f t="shared" si="1"/>
        <v>#N/A</v>
      </c>
      <c r="H41" t="e">
        <f>VLOOKUP(G41,'Drop downs'!A:B,2,FALSE)</f>
        <v>#N/A</v>
      </c>
      <c r="I41" t="e">
        <f t="shared" si="2"/>
        <v>#N/A</v>
      </c>
      <c r="K41" t="e">
        <f>VLOOKUP(J41,'Drop downs'!A:B,2,FALSE)</f>
        <v>#N/A</v>
      </c>
      <c r="L41" t="e">
        <f t="shared" si="3"/>
        <v>#N/A</v>
      </c>
    </row>
    <row r="42" spans="2:12" x14ac:dyDescent="0.25">
      <c r="B42" t="s">
        <v>208</v>
      </c>
      <c r="E42" t="e">
        <f>VLOOKUP(D42,'Drop downs'!A:B,2,FALSE)</f>
        <v>#N/A</v>
      </c>
      <c r="F42" t="e">
        <f t="shared" si="1"/>
        <v>#N/A</v>
      </c>
      <c r="H42" t="e">
        <f>VLOOKUP(G42,'Drop downs'!A:B,2,FALSE)</f>
        <v>#N/A</v>
      </c>
      <c r="I42" t="e">
        <f t="shared" si="2"/>
        <v>#N/A</v>
      </c>
      <c r="K42" t="e">
        <f>VLOOKUP(J42,'Drop downs'!A:B,2,FALSE)</f>
        <v>#N/A</v>
      </c>
      <c r="L42" t="e">
        <f t="shared" si="3"/>
        <v>#N/A</v>
      </c>
    </row>
    <row r="43" spans="2:12" x14ac:dyDescent="0.25">
      <c r="B43" t="s">
        <v>209</v>
      </c>
      <c r="E43" t="e">
        <f>VLOOKUP(D43,'Drop downs'!A:B,2,FALSE)</f>
        <v>#N/A</v>
      </c>
      <c r="F43" t="e">
        <f t="shared" si="1"/>
        <v>#N/A</v>
      </c>
      <c r="H43" t="e">
        <f>VLOOKUP(G43,'Drop downs'!A:B,2,FALSE)</f>
        <v>#N/A</v>
      </c>
      <c r="I43" t="e">
        <f t="shared" si="2"/>
        <v>#N/A</v>
      </c>
      <c r="K43" t="e">
        <f>VLOOKUP(J43,'Drop downs'!A:B,2,FALSE)</f>
        <v>#N/A</v>
      </c>
      <c r="L43" t="e">
        <f t="shared" si="3"/>
        <v>#N/A</v>
      </c>
    </row>
    <row r="44" spans="2:12" x14ac:dyDescent="0.25">
      <c r="B44" t="s">
        <v>210</v>
      </c>
      <c r="E44" t="e">
        <f>VLOOKUP(D44,'Drop downs'!A:B,2,FALSE)</f>
        <v>#N/A</v>
      </c>
      <c r="F44" t="e">
        <f t="shared" si="1"/>
        <v>#N/A</v>
      </c>
      <c r="H44" t="e">
        <f>VLOOKUP(G44,'Drop downs'!A:B,2,FALSE)</f>
        <v>#N/A</v>
      </c>
      <c r="I44" t="e">
        <f t="shared" si="2"/>
        <v>#N/A</v>
      </c>
      <c r="K44" t="e">
        <f>VLOOKUP(J44,'Drop downs'!A:B,2,FALSE)</f>
        <v>#N/A</v>
      </c>
      <c r="L44" t="e">
        <f t="shared" si="3"/>
        <v>#N/A</v>
      </c>
    </row>
    <row r="45" spans="2:12" x14ac:dyDescent="0.25">
      <c r="B45" t="s">
        <v>211</v>
      </c>
      <c r="E45" t="e">
        <f>VLOOKUP(D45,'Drop downs'!A:B,2,FALSE)</f>
        <v>#N/A</v>
      </c>
      <c r="F45" t="e">
        <f t="shared" si="1"/>
        <v>#N/A</v>
      </c>
      <c r="H45" t="e">
        <f>VLOOKUP(G45,'Drop downs'!A:B,2,FALSE)</f>
        <v>#N/A</v>
      </c>
      <c r="I45" t="e">
        <f t="shared" si="2"/>
        <v>#N/A</v>
      </c>
      <c r="K45" t="e">
        <f>VLOOKUP(J45,'Drop downs'!A:B,2,FALSE)</f>
        <v>#N/A</v>
      </c>
      <c r="L45" t="e">
        <f t="shared" si="3"/>
        <v>#N/A</v>
      </c>
    </row>
    <row r="46" spans="2:12" x14ac:dyDescent="0.25">
      <c r="B46" t="s">
        <v>212</v>
      </c>
      <c r="E46" t="e">
        <f>VLOOKUP(D46,'Drop downs'!A:B,2,FALSE)</f>
        <v>#N/A</v>
      </c>
      <c r="F46" t="e">
        <f t="shared" si="1"/>
        <v>#N/A</v>
      </c>
      <c r="H46" t="e">
        <f>VLOOKUP(G46,'Drop downs'!A:B,2,FALSE)</f>
        <v>#N/A</v>
      </c>
      <c r="I46" t="e">
        <f t="shared" si="2"/>
        <v>#N/A</v>
      </c>
      <c r="K46" t="e">
        <f>VLOOKUP(J46,'Drop downs'!A:B,2,FALSE)</f>
        <v>#N/A</v>
      </c>
      <c r="L46" t="e">
        <f t="shared" si="3"/>
        <v>#N/A</v>
      </c>
    </row>
    <row r="47" spans="2:12" x14ac:dyDescent="0.25">
      <c r="B47" t="s">
        <v>213</v>
      </c>
      <c r="E47" t="e">
        <f>VLOOKUP(D47,'Drop downs'!A:B,2,FALSE)</f>
        <v>#N/A</v>
      </c>
      <c r="F47" t="e">
        <f t="shared" si="1"/>
        <v>#N/A</v>
      </c>
      <c r="H47" t="e">
        <f>VLOOKUP(G47,'Drop downs'!A:B,2,FALSE)</f>
        <v>#N/A</v>
      </c>
      <c r="I47" t="e">
        <f t="shared" si="2"/>
        <v>#N/A</v>
      </c>
      <c r="K47" t="e">
        <f>VLOOKUP(J47,'Drop downs'!A:B,2,FALSE)</f>
        <v>#N/A</v>
      </c>
      <c r="L47" t="e">
        <f t="shared" si="3"/>
        <v>#N/A</v>
      </c>
    </row>
    <row r="48" spans="2:12" x14ac:dyDescent="0.25">
      <c r="B48" t="s">
        <v>214</v>
      </c>
      <c r="E48" t="e">
        <f>VLOOKUP(D48,'Drop downs'!A:B,2,FALSE)</f>
        <v>#N/A</v>
      </c>
      <c r="F48" t="e">
        <f t="shared" si="1"/>
        <v>#N/A</v>
      </c>
      <c r="H48" t="e">
        <f>VLOOKUP(G48,'Drop downs'!A:B,2,FALSE)</f>
        <v>#N/A</v>
      </c>
      <c r="I48" t="e">
        <f t="shared" si="2"/>
        <v>#N/A</v>
      </c>
      <c r="K48" t="e">
        <f>VLOOKUP(J48,'Drop downs'!A:B,2,FALSE)</f>
        <v>#N/A</v>
      </c>
      <c r="L48" t="e">
        <f t="shared" si="3"/>
        <v>#N/A</v>
      </c>
    </row>
    <row r="49" spans="2:12" x14ac:dyDescent="0.25">
      <c r="B49" t="s">
        <v>215</v>
      </c>
      <c r="E49" t="e">
        <f>VLOOKUP(D49,'Drop downs'!A:B,2,FALSE)</f>
        <v>#N/A</v>
      </c>
      <c r="F49" t="e">
        <f t="shared" si="1"/>
        <v>#N/A</v>
      </c>
      <c r="H49" t="e">
        <f>VLOOKUP(G49,'Drop downs'!A:B,2,FALSE)</f>
        <v>#N/A</v>
      </c>
      <c r="I49" t="e">
        <f t="shared" si="2"/>
        <v>#N/A</v>
      </c>
      <c r="K49" t="e">
        <f>VLOOKUP(J49,'Drop downs'!A:B,2,FALSE)</f>
        <v>#N/A</v>
      </c>
      <c r="L49" t="e">
        <f t="shared" si="3"/>
        <v>#N/A</v>
      </c>
    </row>
    <row r="50" spans="2:12" x14ac:dyDescent="0.25">
      <c r="B50" t="s">
        <v>216</v>
      </c>
      <c r="E50" t="e">
        <f>VLOOKUP(D50,'Drop downs'!A:B,2,FALSE)</f>
        <v>#N/A</v>
      </c>
      <c r="F50" t="e">
        <f t="shared" si="1"/>
        <v>#N/A</v>
      </c>
      <c r="H50" t="e">
        <f>VLOOKUP(G50,'Drop downs'!A:B,2,FALSE)</f>
        <v>#N/A</v>
      </c>
      <c r="I50" t="e">
        <f t="shared" si="2"/>
        <v>#N/A</v>
      </c>
      <c r="K50" t="e">
        <f>VLOOKUP(J50,'Drop downs'!A:B,2,FALSE)</f>
        <v>#N/A</v>
      </c>
      <c r="L50" t="e">
        <f t="shared" si="3"/>
        <v>#N/A</v>
      </c>
    </row>
    <row r="51" spans="2:12" x14ac:dyDescent="0.25">
      <c r="B51" t="s">
        <v>217</v>
      </c>
      <c r="E51" t="e">
        <f>VLOOKUP(D51,'Drop downs'!A:B,2,FALSE)</f>
        <v>#N/A</v>
      </c>
      <c r="F51" t="e">
        <f t="shared" si="1"/>
        <v>#N/A</v>
      </c>
      <c r="H51" t="e">
        <f>VLOOKUP(G51,'Drop downs'!A:B,2,FALSE)</f>
        <v>#N/A</v>
      </c>
      <c r="I51" t="e">
        <f t="shared" si="2"/>
        <v>#N/A</v>
      </c>
      <c r="K51" t="e">
        <f>VLOOKUP(J51,'Drop downs'!A:B,2,FALSE)</f>
        <v>#N/A</v>
      </c>
      <c r="L51" t="e">
        <f t="shared" si="3"/>
        <v>#N/A</v>
      </c>
    </row>
    <row r="52" spans="2:12" x14ac:dyDescent="0.25">
      <c r="B52" t="s">
        <v>218</v>
      </c>
      <c r="E52" t="e">
        <f>VLOOKUP(D52,'Drop downs'!A:B,2,FALSE)</f>
        <v>#N/A</v>
      </c>
      <c r="F52" t="e">
        <f t="shared" si="1"/>
        <v>#N/A</v>
      </c>
      <c r="H52" t="e">
        <f>VLOOKUP(G52,'Drop downs'!A:B,2,FALSE)</f>
        <v>#N/A</v>
      </c>
      <c r="I52" t="e">
        <f t="shared" si="2"/>
        <v>#N/A</v>
      </c>
      <c r="K52" t="e">
        <f>VLOOKUP(J52,'Drop downs'!A:B,2,FALSE)</f>
        <v>#N/A</v>
      </c>
      <c r="L52" t="e">
        <f t="shared" si="3"/>
        <v>#N/A</v>
      </c>
    </row>
    <row r="53" spans="2:12" x14ac:dyDescent="0.25">
      <c r="B53" t="s">
        <v>219</v>
      </c>
      <c r="E53" t="e">
        <f>VLOOKUP(D53,'Drop downs'!A:B,2,FALSE)</f>
        <v>#N/A</v>
      </c>
      <c r="F53" t="e">
        <f t="shared" si="1"/>
        <v>#N/A</v>
      </c>
      <c r="H53" t="e">
        <f>VLOOKUP(G53,'Drop downs'!A:B,2,FALSE)</f>
        <v>#N/A</v>
      </c>
      <c r="I53" t="e">
        <f t="shared" si="2"/>
        <v>#N/A</v>
      </c>
      <c r="K53" t="e">
        <f>VLOOKUP(J53,'Drop downs'!A:B,2,FALSE)</f>
        <v>#N/A</v>
      </c>
      <c r="L53" t="e">
        <f t="shared" si="3"/>
        <v>#N/A</v>
      </c>
    </row>
    <row r="54" spans="2:12" x14ac:dyDescent="0.25">
      <c r="B54" t="s">
        <v>220</v>
      </c>
      <c r="E54" t="e">
        <f>VLOOKUP(D54,'Drop downs'!A:B,2,FALSE)</f>
        <v>#N/A</v>
      </c>
      <c r="F54" t="e">
        <f t="shared" si="1"/>
        <v>#N/A</v>
      </c>
      <c r="H54" t="e">
        <f>VLOOKUP(G54,'Drop downs'!A:B,2,FALSE)</f>
        <v>#N/A</v>
      </c>
      <c r="I54" t="e">
        <f t="shared" si="2"/>
        <v>#N/A</v>
      </c>
      <c r="K54" t="e">
        <f>VLOOKUP(J54,'Drop downs'!A:B,2,FALSE)</f>
        <v>#N/A</v>
      </c>
      <c r="L54" t="e">
        <f t="shared" si="3"/>
        <v>#N/A</v>
      </c>
    </row>
    <row r="55" spans="2:12" x14ac:dyDescent="0.25">
      <c r="B55" t="s">
        <v>221</v>
      </c>
      <c r="E55" t="e">
        <f>VLOOKUP(D55,'Drop downs'!A:B,2,FALSE)</f>
        <v>#N/A</v>
      </c>
      <c r="F55" t="e">
        <f t="shared" si="1"/>
        <v>#N/A</v>
      </c>
      <c r="H55" t="e">
        <f>VLOOKUP(G55,'Drop downs'!A:B,2,FALSE)</f>
        <v>#N/A</v>
      </c>
      <c r="I55" t="e">
        <f t="shared" si="2"/>
        <v>#N/A</v>
      </c>
      <c r="K55" t="e">
        <f>VLOOKUP(J55,'Drop downs'!A:B,2,FALSE)</f>
        <v>#N/A</v>
      </c>
      <c r="L55" t="e">
        <f t="shared" si="3"/>
        <v>#N/A</v>
      </c>
    </row>
    <row r="56" spans="2:12" x14ac:dyDescent="0.25">
      <c r="B56" t="s">
        <v>222</v>
      </c>
      <c r="E56" t="e">
        <f>VLOOKUP(D56,'Drop downs'!A:B,2,FALSE)</f>
        <v>#N/A</v>
      </c>
      <c r="F56" t="e">
        <f t="shared" si="1"/>
        <v>#N/A</v>
      </c>
      <c r="H56" t="e">
        <f>VLOOKUP(G56,'Drop downs'!A:B,2,FALSE)</f>
        <v>#N/A</v>
      </c>
      <c r="I56" t="e">
        <f t="shared" si="2"/>
        <v>#N/A</v>
      </c>
      <c r="K56" t="e">
        <f>VLOOKUP(J56,'Drop downs'!A:B,2,FALSE)</f>
        <v>#N/A</v>
      </c>
      <c r="L56" t="e">
        <f t="shared" si="3"/>
        <v>#N/A</v>
      </c>
    </row>
    <row r="57" spans="2:12" x14ac:dyDescent="0.25">
      <c r="B57" t="s">
        <v>223</v>
      </c>
      <c r="E57" t="e">
        <f>VLOOKUP(D57,'Drop downs'!A:B,2,FALSE)</f>
        <v>#N/A</v>
      </c>
      <c r="F57" t="e">
        <f t="shared" si="1"/>
        <v>#N/A</v>
      </c>
      <c r="H57" t="e">
        <f>VLOOKUP(G57,'Drop downs'!A:B,2,FALSE)</f>
        <v>#N/A</v>
      </c>
      <c r="I57" t="e">
        <f t="shared" si="2"/>
        <v>#N/A</v>
      </c>
      <c r="K57" t="e">
        <f>VLOOKUP(J57,'Drop downs'!A:B,2,FALSE)</f>
        <v>#N/A</v>
      </c>
      <c r="L57" t="e">
        <f t="shared" si="3"/>
        <v>#N/A</v>
      </c>
    </row>
    <row r="58" spans="2:12" x14ac:dyDescent="0.25">
      <c r="B58" t="s">
        <v>224</v>
      </c>
      <c r="E58" t="e">
        <f>VLOOKUP(D58,'Drop downs'!A:B,2,FALSE)</f>
        <v>#N/A</v>
      </c>
      <c r="F58" t="e">
        <f t="shared" si="1"/>
        <v>#N/A</v>
      </c>
      <c r="H58" t="e">
        <f>VLOOKUP(G58,'Drop downs'!A:B,2,FALSE)</f>
        <v>#N/A</v>
      </c>
      <c r="I58" t="e">
        <f t="shared" si="2"/>
        <v>#N/A</v>
      </c>
      <c r="K58" t="e">
        <f>VLOOKUP(J58,'Drop downs'!A:B,2,FALSE)</f>
        <v>#N/A</v>
      </c>
      <c r="L58" t="e">
        <f t="shared" si="3"/>
        <v>#N/A</v>
      </c>
    </row>
    <row r="59" spans="2:12" x14ac:dyDescent="0.25">
      <c r="B59" t="s">
        <v>225</v>
      </c>
      <c r="E59" t="e">
        <f>VLOOKUP(D59,'Drop downs'!A:B,2,FALSE)</f>
        <v>#N/A</v>
      </c>
      <c r="F59" t="e">
        <f t="shared" si="1"/>
        <v>#N/A</v>
      </c>
      <c r="H59" t="e">
        <f>VLOOKUP(G59,'Drop downs'!A:B,2,FALSE)</f>
        <v>#N/A</v>
      </c>
      <c r="I59" t="e">
        <f t="shared" si="2"/>
        <v>#N/A</v>
      </c>
      <c r="K59" t="e">
        <f>VLOOKUP(J59,'Drop downs'!A:B,2,FALSE)</f>
        <v>#N/A</v>
      </c>
      <c r="L59" t="e">
        <f t="shared" si="3"/>
        <v>#N/A</v>
      </c>
    </row>
    <row r="60" spans="2:12" x14ac:dyDescent="0.25">
      <c r="B60" t="s">
        <v>226</v>
      </c>
      <c r="E60" t="e">
        <f>VLOOKUP(D60,'Drop downs'!A:B,2,FALSE)</f>
        <v>#N/A</v>
      </c>
      <c r="F60" t="e">
        <f t="shared" si="1"/>
        <v>#N/A</v>
      </c>
      <c r="H60" t="e">
        <f>VLOOKUP(G60,'Drop downs'!A:B,2,FALSE)</f>
        <v>#N/A</v>
      </c>
      <c r="I60" t="e">
        <f t="shared" si="2"/>
        <v>#N/A</v>
      </c>
      <c r="K60" t="e">
        <f>VLOOKUP(J60,'Drop downs'!A:B,2,FALSE)</f>
        <v>#N/A</v>
      </c>
      <c r="L60" t="e">
        <f t="shared" si="3"/>
        <v>#N/A</v>
      </c>
    </row>
    <row r="61" spans="2:12" x14ac:dyDescent="0.25">
      <c r="B61" t="s">
        <v>227</v>
      </c>
      <c r="E61" t="e">
        <f>VLOOKUP(D61,'Drop downs'!A:B,2,FALSE)</f>
        <v>#N/A</v>
      </c>
      <c r="F61" t="e">
        <f t="shared" si="1"/>
        <v>#N/A</v>
      </c>
      <c r="H61" t="e">
        <f>VLOOKUP(G61,'Drop downs'!A:B,2,FALSE)</f>
        <v>#N/A</v>
      </c>
      <c r="I61" t="e">
        <f t="shared" si="2"/>
        <v>#N/A</v>
      </c>
      <c r="K61" t="e">
        <f>VLOOKUP(J61,'Drop downs'!A:B,2,FALSE)</f>
        <v>#N/A</v>
      </c>
      <c r="L61" t="e">
        <f t="shared" si="3"/>
        <v>#N/A</v>
      </c>
    </row>
    <row r="62" spans="2:12" x14ac:dyDescent="0.25">
      <c r="B62" t="s">
        <v>228</v>
      </c>
      <c r="E62" t="e">
        <f>VLOOKUP(D62,'Drop downs'!A:B,2,FALSE)</f>
        <v>#N/A</v>
      </c>
      <c r="F62" t="e">
        <f t="shared" si="1"/>
        <v>#N/A</v>
      </c>
      <c r="H62" t="e">
        <f>VLOOKUP(G62,'Drop downs'!A:B,2,FALSE)</f>
        <v>#N/A</v>
      </c>
      <c r="I62" t="e">
        <f t="shared" si="2"/>
        <v>#N/A</v>
      </c>
      <c r="K62" t="e">
        <f>VLOOKUP(J62,'Drop downs'!A:B,2,FALSE)</f>
        <v>#N/A</v>
      </c>
      <c r="L62" t="e">
        <f t="shared" si="3"/>
        <v>#N/A</v>
      </c>
    </row>
    <row r="63" spans="2:12" x14ac:dyDescent="0.25">
      <c r="B63" t="s">
        <v>229</v>
      </c>
      <c r="E63" t="e">
        <f>VLOOKUP(D63,'Drop downs'!A:B,2,FALSE)</f>
        <v>#N/A</v>
      </c>
      <c r="F63" t="e">
        <f t="shared" si="1"/>
        <v>#N/A</v>
      </c>
      <c r="H63" t="e">
        <f>VLOOKUP(G63,'Drop downs'!A:B,2,FALSE)</f>
        <v>#N/A</v>
      </c>
      <c r="I63" t="e">
        <f t="shared" si="2"/>
        <v>#N/A</v>
      </c>
      <c r="K63" t="e">
        <f>VLOOKUP(J63,'Drop downs'!A:B,2,FALSE)</f>
        <v>#N/A</v>
      </c>
      <c r="L63" t="e">
        <f t="shared" si="3"/>
        <v>#N/A</v>
      </c>
    </row>
    <row r="64" spans="2:12" x14ac:dyDescent="0.25">
      <c r="B64" t="s">
        <v>230</v>
      </c>
      <c r="E64" t="e">
        <f>VLOOKUP(D64,'Drop downs'!A:B,2,FALSE)</f>
        <v>#N/A</v>
      </c>
      <c r="F64" t="e">
        <f t="shared" si="1"/>
        <v>#N/A</v>
      </c>
      <c r="H64" t="e">
        <f>VLOOKUP(G64,'Drop downs'!A:B,2,FALSE)</f>
        <v>#N/A</v>
      </c>
      <c r="I64" t="e">
        <f t="shared" si="2"/>
        <v>#N/A</v>
      </c>
      <c r="K64" t="e">
        <f>VLOOKUP(J64,'Drop downs'!A:B,2,FALSE)</f>
        <v>#N/A</v>
      </c>
      <c r="L64" t="e">
        <f t="shared" si="3"/>
        <v>#N/A</v>
      </c>
    </row>
    <row r="65" spans="2:12" x14ac:dyDescent="0.25">
      <c r="B65" t="s">
        <v>231</v>
      </c>
      <c r="E65" t="e">
        <f>VLOOKUP(D65,'Drop downs'!A:B,2,FALSE)</f>
        <v>#N/A</v>
      </c>
      <c r="F65" t="e">
        <f t="shared" si="1"/>
        <v>#N/A</v>
      </c>
      <c r="H65" t="e">
        <f>VLOOKUP(G65,'Drop downs'!A:B,2,FALSE)</f>
        <v>#N/A</v>
      </c>
      <c r="I65" t="e">
        <f t="shared" si="2"/>
        <v>#N/A</v>
      </c>
      <c r="K65" t="e">
        <f>VLOOKUP(J65,'Drop downs'!A:B,2,FALSE)</f>
        <v>#N/A</v>
      </c>
      <c r="L65" t="e">
        <f t="shared" si="3"/>
        <v>#N/A</v>
      </c>
    </row>
    <row r="66" spans="2:12" x14ac:dyDescent="0.25">
      <c r="B66" t="s">
        <v>232</v>
      </c>
      <c r="E66" t="e">
        <f>VLOOKUP(D66,'Drop downs'!A:B,2,FALSE)</f>
        <v>#N/A</v>
      </c>
      <c r="F66" t="e">
        <f t="shared" si="1"/>
        <v>#N/A</v>
      </c>
      <c r="H66" t="e">
        <f>VLOOKUP(G66,'Drop downs'!A:B,2,FALSE)</f>
        <v>#N/A</v>
      </c>
      <c r="I66" t="e">
        <f t="shared" si="2"/>
        <v>#N/A</v>
      </c>
      <c r="K66" t="e">
        <f>VLOOKUP(J66,'Drop downs'!A:B,2,FALSE)</f>
        <v>#N/A</v>
      </c>
      <c r="L66" t="e">
        <f t="shared" si="3"/>
        <v>#N/A</v>
      </c>
    </row>
    <row r="67" spans="2:12" x14ac:dyDescent="0.25">
      <c r="B67" t="s">
        <v>233</v>
      </c>
      <c r="E67" t="e">
        <f>VLOOKUP(D67,'Drop downs'!A:B,2,FALSE)</f>
        <v>#N/A</v>
      </c>
      <c r="F67" t="e">
        <f t="shared" si="1"/>
        <v>#N/A</v>
      </c>
      <c r="H67" t="e">
        <f>VLOOKUP(G67,'Drop downs'!A:B,2,FALSE)</f>
        <v>#N/A</v>
      </c>
      <c r="I67" t="e">
        <f t="shared" si="2"/>
        <v>#N/A</v>
      </c>
      <c r="K67" t="e">
        <f>VLOOKUP(J67,'Drop downs'!A:B,2,FALSE)</f>
        <v>#N/A</v>
      </c>
      <c r="L67" t="e">
        <f t="shared" si="3"/>
        <v>#N/A</v>
      </c>
    </row>
    <row r="68" spans="2:12" x14ac:dyDescent="0.25">
      <c r="B68" t="s">
        <v>234</v>
      </c>
      <c r="E68" t="e">
        <f>VLOOKUP(D68,'Drop downs'!A:B,2,FALSE)</f>
        <v>#N/A</v>
      </c>
      <c r="F68" t="e">
        <f t="shared" si="1"/>
        <v>#N/A</v>
      </c>
      <c r="H68" t="e">
        <f>VLOOKUP(G68,'Drop downs'!A:B,2,FALSE)</f>
        <v>#N/A</v>
      </c>
      <c r="I68" t="e">
        <f t="shared" si="2"/>
        <v>#N/A</v>
      </c>
      <c r="K68" t="e">
        <f>VLOOKUP(J68,'Drop downs'!A:B,2,FALSE)</f>
        <v>#N/A</v>
      </c>
      <c r="L68" t="e">
        <f t="shared" si="3"/>
        <v>#N/A</v>
      </c>
    </row>
  </sheetData>
  <mergeCells count="11">
    <mergeCell ref="G3:J7"/>
    <mergeCell ref="G10:H10"/>
    <mergeCell ref="I10:J10"/>
    <mergeCell ref="K10:L10"/>
    <mergeCell ref="D21:F21"/>
    <mergeCell ref="G21:I21"/>
    <mergeCell ref="J21:L21"/>
    <mergeCell ref="C12:E12"/>
    <mergeCell ref="C13:E13"/>
    <mergeCell ref="C14:E14"/>
    <mergeCell ref="C15:E15"/>
  </mergeCells>
  <phoneticPr fontId="9" type="noConversion"/>
  <conditionalFormatting sqref="E6">
    <cfRule type="iconSet" priority="3">
      <iconSet showValue="0">
        <cfvo type="percent" val="0"/>
        <cfvo type="num" val="0.75"/>
        <cfvo type="num" val="0.8"/>
      </iconSet>
    </cfRule>
  </conditionalFormatting>
  <conditionalFormatting sqref="E7:E8">
    <cfRule type="iconSet" priority="1">
      <iconSet showValue="0">
        <cfvo type="percent" val="0"/>
        <cfvo type="num" val="0.75"/>
        <cfvo type="num" val="0.8"/>
      </iconSet>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963F17D-6C67-4D09-A1BC-EACDFCFD91EE}">
          <x14:formula1>
            <xm:f>'Drop downs'!$A$2:$A$5</xm:f>
          </x14:formula1>
          <xm:sqref>J23:J68 G23:G68 D23:D68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F26BA-100B-4BE4-AD85-D2FEC727E63B}">
  <dimension ref="B1:L78"/>
  <sheetViews>
    <sheetView showGridLines="0" topLeftCell="A10" zoomScale="80" zoomScaleNormal="80" workbookViewId="0">
      <selection activeCell="D24" sqref="D24"/>
    </sheetView>
  </sheetViews>
  <sheetFormatPr defaultRowHeight="15" x14ac:dyDescent="0.25"/>
  <cols>
    <col min="1" max="1" width="4" customWidth="1"/>
    <col min="2" max="2" width="23.54296875" customWidth="1"/>
    <col min="3" max="3" width="14.08984375" customWidth="1"/>
    <col min="4" max="4" width="19.1796875" customWidth="1"/>
    <col min="5" max="5" width="11.8164062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s>
  <sheetData>
    <row r="1" spans="2:12" ht="21" x14ac:dyDescent="0.4">
      <c r="B1" s="16" t="s">
        <v>16</v>
      </c>
    </row>
    <row r="2" spans="2:12" ht="6.75" customHeight="1" x14ac:dyDescent="0.3">
      <c r="B2" s="2"/>
    </row>
    <row r="3" spans="2:12" ht="15.6" x14ac:dyDescent="0.3">
      <c r="B3" s="2"/>
    </row>
    <row r="4" spans="2:12" ht="9" customHeight="1" x14ac:dyDescent="0.3">
      <c r="B4" s="2"/>
    </row>
    <row r="5" spans="2:12" ht="30.75" customHeight="1" x14ac:dyDescent="0.3">
      <c r="B5" s="13" t="s">
        <v>35</v>
      </c>
      <c r="C5" s="13" t="s">
        <v>36</v>
      </c>
      <c r="D5" s="25" t="s">
        <v>44</v>
      </c>
      <c r="E5" s="13" t="s">
        <v>37</v>
      </c>
    </row>
    <row r="6" spans="2:12" x14ac:dyDescent="0.25">
      <c r="B6" s="8" t="s">
        <v>6</v>
      </c>
      <c r="C6" s="9">
        <f>'Estate summary'!C6</f>
        <v>0</v>
      </c>
      <c r="D6" s="10" t="e">
        <f>SUM(H14:H15)</f>
        <v>#DIV/0!</v>
      </c>
      <c r="E6" s="10" t="e">
        <f>D6</f>
        <v>#DIV/0!</v>
      </c>
    </row>
    <row r="7" spans="2:12" x14ac:dyDescent="0.25">
      <c r="B7" s="8" t="s">
        <v>34</v>
      </c>
      <c r="C7" s="9"/>
      <c r="D7" s="10" t="e">
        <f>SUM(J14:J15)</f>
        <v>#DIV/0!</v>
      </c>
      <c r="E7" s="10" t="e">
        <f>D7</f>
        <v>#DIV/0!</v>
      </c>
    </row>
    <row r="8" spans="2:12"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43.5" customHeight="1" x14ac:dyDescent="0.25">
      <c r="B12" s="21" t="s">
        <v>29</v>
      </c>
      <c r="C12" s="130" t="s">
        <v>49</v>
      </c>
      <c r="D12" s="130"/>
      <c r="E12" s="130"/>
      <c r="G12" s="22">
        <f>SUMIF(Table139[[#All],[Level]],"1",Table139[[#All],[Area of woodland (m₂)]])</f>
        <v>0</v>
      </c>
      <c r="H12" s="23" t="e">
        <f>G12/SUM(G12:G15)</f>
        <v>#DIV/0!</v>
      </c>
      <c r="I12" s="22">
        <f>SUMIF(Table139[[#All],[Level3]],"1",Table139[[#All],[Area of woodland (m₂)]])</f>
        <v>0</v>
      </c>
      <c r="J12" s="23" t="e">
        <f>I12/SUM(I12:I15)</f>
        <v>#DIV/0!</v>
      </c>
      <c r="K12" s="22">
        <f>SUMIF(Table139[[#All],[Level2]],"1",Table139[[#All],[Area of woodland (m₂)]])</f>
        <v>0</v>
      </c>
      <c r="L12" s="23" t="e">
        <f>K12/SUM(K12:K15)</f>
        <v>#DIV/0!</v>
      </c>
    </row>
    <row r="13" spans="2:12" ht="30" customHeight="1" x14ac:dyDescent="0.25">
      <c r="B13" s="21" t="s">
        <v>31</v>
      </c>
      <c r="C13" s="131" t="s">
        <v>50</v>
      </c>
      <c r="D13" s="131"/>
      <c r="E13" s="131"/>
      <c r="G13" s="24">
        <f>SUMIF(Table139[[#All],[Level]],"2",Table139[[#All],[Area of woodland (m₂)]])</f>
        <v>0</v>
      </c>
      <c r="H13" s="10" t="e">
        <f>G13/SUM(G12:G15)</f>
        <v>#DIV/0!</v>
      </c>
      <c r="I13" s="24">
        <f>SUMIF(Table139[[#All],[Level3]],"2",Table139[[#All],[Area of woodland (m₂)]])</f>
        <v>0</v>
      </c>
      <c r="J13" s="10" t="e">
        <f>I13/SUM(I12:I15)</f>
        <v>#DIV/0!</v>
      </c>
      <c r="K13" s="24">
        <f>SUMIF(Table139[[#All],[Level2]],"2",Table139[[#All],[Area of woodland (m₂)]])</f>
        <v>0</v>
      </c>
      <c r="L13" s="10" t="e">
        <f>K13/SUM(K12:K15)</f>
        <v>#DIV/0!</v>
      </c>
    </row>
    <row r="14" spans="2:12" ht="30" customHeight="1" x14ac:dyDescent="0.25">
      <c r="B14" s="21" t="s">
        <v>32</v>
      </c>
      <c r="C14" s="131" t="s">
        <v>51</v>
      </c>
      <c r="D14" s="131"/>
      <c r="E14" s="131"/>
      <c r="G14" s="24">
        <f>SUMIF(Table139[[#All],[Level]],"3",Table139[[#All],[Area of woodland (m₂)]])</f>
        <v>0</v>
      </c>
      <c r="H14" s="10" t="e">
        <f>G14/SUM(G12:G15)</f>
        <v>#DIV/0!</v>
      </c>
      <c r="I14" s="24">
        <f>SUMIF(Table139[[#All],[Level3]],"3",Table139[[#All],[Area of woodland (m₂)]])</f>
        <v>0</v>
      </c>
      <c r="J14" s="10" t="e">
        <f>I14/SUM(I12:I15)</f>
        <v>#DIV/0!</v>
      </c>
      <c r="K14" s="24">
        <f>SUMIF(Table139[[#All],[Level2]],"3",Table139[[#All],[Area of woodland (m₂)]])</f>
        <v>0</v>
      </c>
      <c r="L14" s="10" t="e">
        <f>K14/SUM(K12:K15)</f>
        <v>#DIV/0!</v>
      </c>
    </row>
    <row r="15" spans="2:12" ht="30" customHeight="1" x14ac:dyDescent="0.25">
      <c r="B15" s="21" t="s">
        <v>33</v>
      </c>
      <c r="C15" s="131" t="s">
        <v>52</v>
      </c>
      <c r="D15" s="131"/>
      <c r="E15" s="131"/>
      <c r="G15" s="24">
        <f>SUMIF(Table139[[#All],[Level]],"4",Table139[[#All],[Area of woodland (m₂)]])</f>
        <v>0</v>
      </c>
      <c r="H15" s="10" t="e">
        <f>G15/SUM(G12:G15)</f>
        <v>#DIV/0!</v>
      </c>
      <c r="I15" s="24">
        <f>SUMIF(Table139[[#All],[Level3]],"4",Table139[[#All],[Area of woodland (m₂)]])</f>
        <v>0</v>
      </c>
      <c r="J15" s="10" t="e">
        <f>I15/SUM(I12:I15)</f>
        <v>#DIV/0!</v>
      </c>
      <c r="K15" s="24">
        <f>SUMIF(Table139[[#All],[Level2]],"4",Table139[[#All],[Area of woodland (m₂)]])</f>
        <v>0</v>
      </c>
      <c r="L15" s="10" t="e">
        <f>K15/SUM(K12:K15)</f>
        <v>#DIV/0!</v>
      </c>
    </row>
    <row r="16" spans="2:12" x14ac:dyDescent="0.25">
      <c r="B16" s="3" t="s">
        <v>45</v>
      </c>
    </row>
    <row r="17" spans="2:12" x14ac:dyDescent="0.25">
      <c r="B17" s="26" t="s">
        <v>46</v>
      </c>
    </row>
    <row r="19" spans="2:12" s="2" customFormat="1" ht="15.6" x14ac:dyDescent="0.3">
      <c r="D19" s="124" t="s">
        <v>6</v>
      </c>
      <c r="E19" s="124"/>
      <c r="F19" s="124"/>
      <c r="G19" s="125" t="s">
        <v>20</v>
      </c>
      <c r="H19" s="125"/>
      <c r="I19" s="125"/>
      <c r="J19" s="127">
        <v>2030</v>
      </c>
      <c r="K19" s="127"/>
      <c r="L19" s="127"/>
    </row>
    <row r="20" spans="2:12" s="4" customFormat="1" ht="30" customHeight="1" x14ac:dyDescent="0.3">
      <c r="B20" s="17" t="s">
        <v>48</v>
      </c>
      <c r="C20" s="17" t="s">
        <v>69</v>
      </c>
      <c r="D20" s="5" t="s">
        <v>5</v>
      </c>
      <c r="E20" s="5" t="s">
        <v>4</v>
      </c>
      <c r="F20" s="5" t="s">
        <v>3</v>
      </c>
      <c r="G20" s="6" t="s">
        <v>21</v>
      </c>
      <c r="H20" s="6" t="s">
        <v>22</v>
      </c>
      <c r="I20" s="6" t="s">
        <v>23</v>
      </c>
      <c r="J20" s="7" t="s">
        <v>38</v>
      </c>
      <c r="K20" s="7" t="s">
        <v>39</v>
      </c>
      <c r="L20" s="7" t="s">
        <v>40</v>
      </c>
    </row>
    <row r="21" spans="2:12" x14ac:dyDescent="0.25">
      <c r="B21" t="s">
        <v>86</v>
      </c>
      <c r="D21" t="s">
        <v>24</v>
      </c>
      <c r="E21">
        <f>VLOOKUP(D21,'Drop downs'!A:B,2,FALSE)</f>
        <v>1</v>
      </c>
      <c r="F21">
        <f>C21*E21</f>
        <v>0</v>
      </c>
      <c r="H21" t="e">
        <f>VLOOKUP(G21,'Drop downs'!A:B,2,FALSE)</f>
        <v>#N/A</v>
      </c>
      <c r="I21" t="e">
        <f t="shared" ref="I21:I52" si="0">C21*H21</f>
        <v>#N/A</v>
      </c>
      <c r="K21" t="e">
        <f>VLOOKUP(J21,'Drop downs'!A:B,2,FALSE)</f>
        <v>#N/A</v>
      </c>
      <c r="L21" t="e">
        <f t="shared" ref="L21:L23" si="1">C21*K21</f>
        <v>#N/A</v>
      </c>
    </row>
    <row r="22" spans="2:12" x14ac:dyDescent="0.25">
      <c r="B22" t="s">
        <v>87</v>
      </c>
      <c r="D22" t="s">
        <v>25</v>
      </c>
      <c r="E22">
        <f>VLOOKUP(D22,'Drop downs'!A:B,2,FALSE)</f>
        <v>2</v>
      </c>
      <c r="F22">
        <f t="shared" ref="F22:F23" si="2">C22*E22</f>
        <v>0</v>
      </c>
      <c r="H22" t="e">
        <f>VLOOKUP(G22,'Drop downs'!A:B,2,FALSE)</f>
        <v>#N/A</v>
      </c>
      <c r="I22" t="e">
        <f t="shared" si="0"/>
        <v>#N/A</v>
      </c>
      <c r="K22" t="e">
        <f>VLOOKUP(J22,'Drop downs'!A:B,2,FALSE)</f>
        <v>#N/A</v>
      </c>
      <c r="L22" t="e">
        <f t="shared" si="1"/>
        <v>#N/A</v>
      </c>
    </row>
    <row r="23" spans="2:12" x14ac:dyDescent="0.25">
      <c r="B23" t="s">
        <v>88</v>
      </c>
      <c r="D23" t="s">
        <v>26</v>
      </c>
      <c r="E23">
        <f>VLOOKUP(D23,'Drop downs'!A:B,2,FALSE)</f>
        <v>3</v>
      </c>
      <c r="F23">
        <f t="shared" si="2"/>
        <v>0</v>
      </c>
      <c r="H23" t="e">
        <f>VLOOKUP(G23,'Drop downs'!A:B,2,FALSE)</f>
        <v>#N/A</v>
      </c>
      <c r="I23" t="e">
        <f t="shared" si="0"/>
        <v>#N/A</v>
      </c>
      <c r="K23" t="e">
        <f>VLOOKUP(J23,'Drop downs'!A:B,2,FALSE)</f>
        <v>#N/A</v>
      </c>
      <c r="L23" t="e">
        <f t="shared" si="1"/>
        <v>#N/A</v>
      </c>
    </row>
    <row r="24" spans="2:12" x14ac:dyDescent="0.25">
      <c r="B24" t="s">
        <v>89</v>
      </c>
      <c r="D24" t="s">
        <v>27</v>
      </c>
      <c r="E24">
        <f>VLOOKUP(D24,'Drop downs'!A:B,2,FALSE)</f>
        <v>4</v>
      </c>
      <c r="F24">
        <f t="shared" ref="F24:F27" si="3">C24*E24</f>
        <v>0</v>
      </c>
      <c r="H24" t="e">
        <f>VLOOKUP(G24,'Drop downs'!A:B,2,FALSE)</f>
        <v>#N/A</v>
      </c>
      <c r="I24" t="e">
        <f t="shared" si="0"/>
        <v>#N/A</v>
      </c>
      <c r="K24" t="e">
        <f>VLOOKUP(J24,'Drop downs'!A:B,2,FALSE)</f>
        <v>#N/A</v>
      </c>
      <c r="L24" t="e">
        <f t="shared" ref="L24:L27" si="4">C24*K24</f>
        <v>#N/A</v>
      </c>
    </row>
    <row r="25" spans="2:12" x14ac:dyDescent="0.25">
      <c r="B25" t="s">
        <v>236</v>
      </c>
      <c r="E25" t="e">
        <f>VLOOKUP(D25,'Drop downs'!A:B,2,FALSE)</f>
        <v>#N/A</v>
      </c>
      <c r="F25" t="e">
        <f t="shared" si="3"/>
        <v>#N/A</v>
      </c>
      <c r="H25" t="e">
        <f>VLOOKUP(G25,'Drop downs'!A:B,2,FALSE)</f>
        <v>#N/A</v>
      </c>
      <c r="I25" t="e">
        <f t="shared" si="0"/>
        <v>#N/A</v>
      </c>
      <c r="K25" t="e">
        <f>VLOOKUP(J25,'Drop downs'!A:B,2,FALSE)</f>
        <v>#N/A</v>
      </c>
      <c r="L25" t="e">
        <f t="shared" si="4"/>
        <v>#N/A</v>
      </c>
    </row>
    <row r="26" spans="2:12" x14ac:dyDescent="0.25">
      <c r="B26" t="s">
        <v>237</v>
      </c>
      <c r="E26" t="e">
        <f>VLOOKUP(D26,'Drop downs'!A:B,2,FALSE)</f>
        <v>#N/A</v>
      </c>
      <c r="F26" t="e">
        <f t="shared" si="3"/>
        <v>#N/A</v>
      </c>
      <c r="H26" t="e">
        <f>VLOOKUP(G26,'Drop downs'!A:B,2,FALSE)</f>
        <v>#N/A</v>
      </c>
      <c r="I26" t="e">
        <f t="shared" si="0"/>
        <v>#N/A</v>
      </c>
      <c r="K26" t="e">
        <f>VLOOKUP(J26,'Drop downs'!A:B,2,FALSE)</f>
        <v>#N/A</v>
      </c>
      <c r="L26" t="e">
        <f t="shared" si="4"/>
        <v>#N/A</v>
      </c>
    </row>
    <row r="27" spans="2:12" x14ac:dyDescent="0.25">
      <c r="B27" t="s">
        <v>238</v>
      </c>
      <c r="E27" t="e">
        <f>VLOOKUP(D27,'Drop downs'!A:B,2,FALSE)</f>
        <v>#N/A</v>
      </c>
      <c r="F27" t="e">
        <f t="shared" si="3"/>
        <v>#N/A</v>
      </c>
      <c r="H27" t="e">
        <f>VLOOKUP(G27,'Drop downs'!A:B,2,FALSE)</f>
        <v>#N/A</v>
      </c>
      <c r="I27" t="e">
        <f t="shared" si="0"/>
        <v>#N/A</v>
      </c>
      <c r="K27" t="e">
        <f>VLOOKUP(J27,'Drop downs'!A:B,2,FALSE)</f>
        <v>#N/A</v>
      </c>
      <c r="L27" t="e">
        <f t="shared" si="4"/>
        <v>#N/A</v>
      </c>
    </row>
    <row r="28" spans="2:12" x14ac:dyDescent="0.25">
      <c r="B28" t="s">
        <v>239</v>
      </c>
      <c r="E28" t="e">
        <f>VLOOKUP(D28,'Drop downs'!A:B,2,FALSE)</f>
        <v>#N/A</v>
      </c>
      <c r="F28" t="e">
        <f t="shared" ref="F28:F78" si="5">C28*E28</f>
        <v>#N/A</v>
      </c>
      <c r="H28" t="e">
        <f>VLOOKUP(G28,'Drop downs'!A:B,2,FALSE)</f>
        <v>#N/A</v>
      </c>
      <c r="I28" t="e">
        <f t="shared" si="0"/>
        <v>#N/A</v>
      </c>
      <c r="K28" t="e">
        <f>VLOOKUP(J28,'Drop downs'!A:B,2,FALSE)</f>
        <v>#N/A</v>
      </c>
      <c r="L28" t="e">
        <f t="shared" ref="L28:L78" si="6">C28*K28</f>
        <v>#N/A</v>
      </c>
    </row>
    <row r="29" spans="2:12" x14ac:dyDescent="0.25">
      <c r="B29" t="s">
        <v>240</v>
      </c>
      <c r="E29" t="e">
        <f>VLOOKUP(D29,'Drop downs'!A:B,2,FALSE)</f>
        <v>#N/A</v>
      </c>
      <c r="F29" t="e">
        <f t="shared" si="5"/>
        <v>#N/A</v>
      </c>
      <c r="H29" t="e">
        <f>VLOOKUP(G29,'Drop downs'!A:B,2,FALSE)</f>
        <v>#N/A</v>
      </c>
      <c r="I29" t="e">
        <f t="shared" si="0"/>
        <v>#N/A</v>
      </c>
      <c r="K29" t="e">
        <f>VLOOKUP(J29,'Drop downs'!A:B,2,FALSE)</f>
        <v>#N/A</v>
      </c>
      <c r="L29" t="e">
        <f t="shared" si="6"/>
        <v>#N/A</v>
      </c>
    </row>
    <row r="30" spans="2:12" x14ac:dyDescent="0.25">
      <c r="B30" t="s">
        <v>241</v>
      </c>
      <c r="E30" t="e">
        <f>VLOOKUP(D30,'Drop downs'!A:B,2,FALSE)</f>
        <v>#N/A</v>
      </c>
      <c r="F30" t="e">
        <f t="shared" si="5"/>
        <v>#N/A</v>
      </c>
      <c r="H30" t="e">
        <f>VLOOKUP(G30,'Drop downs'!A:B,2,FALSE)</f>
        <v>#N/A</v>
      </c>
      <c r="I30" t="e">
        <f t="shared" si="0"/>
        <v>#N/A</v>
      </c>
      <c r="K30" t="e">
        <f>VLOOKUP(J30,'Drop downs'!A:B,2,FALSE)</f>
        <v>#N/A</v>
      </c>
      <c r="L30" t="e">
        <f t="shared" si="6"/>
        <v>#N/A</v>
      </c>
    </row>
    <row r="31" spans="2:12" x14ac:dyDescent="0.25">
      <c r="B31" t="s">
        <v>242</v>
      </c>
      <c r="E31" t="e">
        <f>VLOOKUP(D31,'Drop downs'!A:B,2,FALSE)</f>
        <v>#N/A</v>
      </c>
      <c r="F31" t="e">
        <f t="shared" si="5"/>
        <v>#N/A</v>
      </c>
      <c r="H31" t="e">
        <f>VLOOKUP(G31,'Drop downs'!A:B,2,FALSE)</f>
        <v>#N/A</v>
      </c>
      <c r="I31" t="e">
        <f t="shared" si="0"/>
        <v>#N/A</v>
      </c>
      <c r="K31" t="e">
        <f>VLOOKUP(J31,'Drop downs'!A:B,2,FALSE)</f>
        <v>#N/A</v>
      </c>
      <c r="L31" t="e">
        <f t="shared" si="6"/>
        <v>#N/A</v>
      </c>
    </row>
    <row r="32" spans="2:12" x14ac:dyDescent="0.25">
      <c r="B32" t="s">
        <v>243</v>
      </c>
      <c r="E32" t="e">
        <f>VLOOKUP(D32,'Drop downs'!A:B,2,FALSE)</f>
        <v>#N/A</v>
      </c>
      <c r="F32" t="e">
        <f t="shared" si="5"/>
        <v>#N/A</v>
      </c>
      <c r="H32" t="e">
        <f>VLOOKUP(G32,'Drop downs'!A:B,2,FALSE)</f>
        <v>#N/A</v>
      </c>
      <c r="I32" t="e">
        <f t="shared" si="0"/>
        <v>#N/A</v>
      </c>
      <c r="K32" t="e">
        <f>VLOOKUP(J32,'Drop downs'!A:B,2,FALSE)</f>
        <v>#N/A</v>
      </c>
      <c r="L32" t="e">
        <f t="shared" si="6"/>
        <v>#N/A</v>
      </c>
    </row>
    <row r="33" spans="2:12" x14ac:dyDescent="0.25">
      <c r="B33" t="s">
        <v>244</v>
      </c>
      <c r="E33" t="e">
        <f>VLOOKUP(D33,'Drop downs'!A:B,2,FALSE)</f>
        <v>#N/A</v>
      </c>
      <c r="F33" t="e">
        <f t="shared" si="5"/>
        <v>#N/A</v>
      </c>
      <c r="H33" t="e">
        <f>VLOOKUP(G33,'Drop downs'!A:B,2,FALSE)</f>
        <v>#N/A</v>
      </c>
      <c r="I33" t="e">
        <f t="shared" si="0"/>
        <v>#N/A</v>
      </c>
      <c r="K33" t="e">
        <f>VLOOKUP(J33,'Drop downs'!A:B,2,FALSE)</f>
        <v>#N/A</v>
      </c>
      <c r="L33" t="e">
        <f t="shared" si="6"/>
        <v>#N/A</v>
      </c>
    </row>
    <row r="34" spans="2:12" x14ac:dyDescent="0.25">
      <c r="B34" t="s">
        <v>245</v>
      </c>
      <c r="E34" t="e">
        <f>VLOOKUP(D34,'Drop downs'!A:B,2,FALSE)</f>
        <v>#N/A</v>
      </c>
      <c r="F34" t="e">
        <f t="shared" si="5"/>
        <v>#N/A</v>
      </c>
      <c r="H34" t="e">
        <f>VLOOKUP(G34,'Drop downs'!A:B,2,FALSE)</f>
        <v>#N/A</v>
      </c>
      <c r="I34" t="e">
        <f t="shared" si="0"/>
        <v>#N/A</v>
      </c>
      <c r="K34" t="e">
        <f>VLOOKUP(J34,'Drop downs'!A:B,2,FALSE)</f>
        <v>#N/A</v>
      </c>
      <c r="L34" t="e">
        <f t="shared" si="6"/>
        <v>#N/A</v>
      </c>
    </row>
    <row r="35" spans="2:12" x14ac:dyDescent="0.25">
      <c r="B35" t="s">
        <v>246</v>
      </c>
      <c r="E35" t="e">
        <f>VLOOKUP(D35,'Drop downs'!A:B,2,FALSE)</f>
        <v>#N/A</v>
      </c>
      <c r="F35" t="e">
        <f t="shared" si="5"/>
        <v>#N/A</v>
      </c>
      <c r="H35" t="e">
        <f>VLOOKUP(G35,'Drop downs'!A:B,2,FALSE)</f>
        <v>#N/A</v>
      </c>
      <c r="I35" t="e">
        <f t="shared" si="0"/>
        <v>#N/A</v>
      </c>
      <c r="K35" t="e">
        <f>VLOOKUP(J35,'Drop downs'!A:B,2,FALSE)</f>
        <v>#N/A</v>
      </c>
      <c r="L35" t="e">
        <f t="shared" si="6"/>
        <v>#N/A</v>
      </c>
    </row>
    <row r="36" spans="2:12" x14ac:dyDescent="0.25">
      <c r="B36" t="s">
        <v>247</v>
      </c>
      <c r="E36" t="e">
        <f>VLOOKUP(D36,'Drop downs'!A:B,2,FALSE)</f>
        <v>#N/A</v>
      </c>
      <c r="F36" t="e">
        <f t="shared" si="5"/>
        <v>#N/A</v>
      </c>
      <c r="H36" t="e">
        <f>VLOOKUP(G36,'Drop downs'!A:B,2,FALSE)</f>
        <v>#N/A</v>
      </c>
      <c r="I36" t="e">
        <f t="shared" si="0"/>
        <v>#N/A</v>
      </c>
      <c r="K36" t="e">
        <f>VLOOKUP(J36,'Drop downs'!A:B,2,FALSE)</f>
        <v>#N/A</v>
      </c>
      <c r="L36" t="e">
        <f t="shared" si="6"/>
        <v>#N/A</v>
      </c>
    </row>
    <row r="37" spans="2:12" x14ac:dyDescent="0.25">
      <c r="B37" t="s">
        <v>248</v>
      </c>
      <c r="E37" t="e">
        <f>VLOOKUP(D37,'Drop downs'!A:B,2,FALSE)</f>
        <v>#N/A</v>
      </c>
      <c r="F37" t="e">
        <f t="shared" si="5"/>
        <v>#N/A</v>
      </c>
      <c r="H37" t="e">
        <f>VLOOKUP(G37,'Drop downs'!A:B,2,FALSE)</f>
        <v>#N/A</v>
      </c>
      <c r="I37" t="e">
        <f t="shared" si="0"/>
        <v>#N/A</v>
      </c>
      <c r="K37" t="e">
        <f>VLOOKUP(J37,'Drop downs'!A:B,2,FALSE)</f>
        <v>#N/A</v>
      </c>
      <c r="L37" t="e">
        <f t="shared" si="6"/>
        <v>#N/A</v>
      </c>
    </row>
    <row r="38" spans="2:12" x14ac:dyDescent="0.25">
      <c r="B38" t="s">
        <v>249</v>
      </c>
      <c r="E38" t="e">
        <f>VLOOKUP(D38,'Drop downs'!A:B,2,FALSE)</f>
        <v>#N/A</v>
      </c>
      <c r="F38" t="e">
        <f t="shared" si="5"/>
        <v>#N/A</v>
      </c>
      <c r="H38" t="e">
        <f>VLOOKUP(G38,'Drop downs'!A:B,2,FALSE)</f>
        <v>#N/A</v>
      </c>
      <c r="I38" t="e">
        <f t="shared" si="0"/>
        <v>#N/A</v>
      </c>
      <c r="K38" t="e">
        <f>VLOOKUP(J38,'Drop downs'!A:B,2,FALSE)</f>
        <v>#N/A</v>
      </c>
      <c r="L38" t="e">
        <f t="shared" si="6"/>
        <v>#N/A</v>
      </c>
    </row>
    <row r="39" spans="2:12" x14ac:dyDescent="0.25">
      <c r="B39" t="s">
        <v>250</v>
      </c>
      <c r="E39" t="e">
        <f>VLOOKUP(D39,'Drop downs'!A:B,2,FALSE)</f>
        <v>#N/A</v>
      </c>
      <c r="F39" t="e">
        <f t="shared" si="5"/>
        <v>#N/A</v>
      </c>
      <c r="H39" t="e">
        <f>VLOOKUP(G39,'Drop downs'!A:B,2,FALSE)</f>
        <v>#N/A</v>
      </c>
      <c r="I39" t="e">
        <f t="shared" si="0"/>
        <v>#N/A</v>
      </c>
      <c r="K39" t="e">
        <f>VLOOKUP(J39,'Drop downs'!A:B,2,FALSE)</f>
        <v>#N/A</v>
      </c>
      <c r="L39" t="e">
        <f t="shared" si="6"/>
        <v>#N/A</v>
      </c>
    </row>
    <row r="40" spans="2:12" x14ac:dyDescent="0.25">
      <c r="B40" t="s">
        <v>251</v>
      </c>
      <c r="E40" t="e">
        <f>VLOOKUP(D40,'Drop downs'!A:B,2,FALSE)</f>
        <v>#N/A</v>
      </c>
      <c r="F40" t="e">
        <f t="shared" si="5"/>
        <v>#N/A</v>
      </c>
      <c r="H40" t="e">
        <f>VLOOKUP(G40,'Drop downs'!A:B,2,FALSE)</f>
        <v>#N/A</v>
      </c>
      <c r="I40" t="e">
        <f t="shared" si="0"/>
        <v>#N/A</v>
      </c>
      <c r="K40" t="e">
        <f>VLOOKUP(J40,'Drop downs'!A:B,2,FALSE)</f>
        <v>#N/A</v>
      </c>
      <c r="L40" t="e">
        <f t="shared" si="6"/>
        <v>#N/A</v>
      </c>
    </row>
    <row r="41" spans="2:12" x14ac:dyDescent="0.25">
      <c r="B41" t="s">
        <v>252</v>
      </c>
      <c r="E41" t="e">
        <f>VLOOKUP(D41,'Drop downs'!A:B,2,FALSE)</f>
        <v>#N/A</v>
      </c>
      <c r="F41" t="e">
        <f t="shared" si="5"/>
        <v>#N/A</v>
      </c>
      <c r="H41" t="e">
        <f>VLOOKUP(G41,'Drop downs'!A:B,2,FALSE)</f>
        <v>#N/A</v>
      </c>
      <c r="I41" t="e">
        <f t="shared" si="0"/>
        <v>#N/A</v>
      </c>
      <c r="K41" t="e">
        <f>VLOOKUP(J41,'Drop downs'!A:B,2,FALSE)</f>
        <v>#N/A</v>
      </c>
      <c r="L41" t="e">
        <f t="shared" si="6"/>
        <v>#N/A</v>
      </c>
    </row>
    <row r="42" spans="2:12" x14ac:dyDescent="0.25">
      <c r="B42" t="s">
        <v>253</v>
      </c>
      <c r="E42" t="e">
        <f>VLOOKUP(D42,'Drop downs'!A:B,2,FALSE)</f>
        <v>#N/A</v>
      </c>
      <c r="F42" t="e">
        <f t="shared" si="5"/>
        <v>#N/A</v>
      </c>
      <c r="H42" t="e">
        <f>VLOOKUP(G42,'Drop downs'!A:B,2,FALSE)</f>
        <v>#N/A</v>
      </c>
      <c r="I42" t="e">
        <f t="shared" si="0"/>
        <v>#N/A</v>
      </c>
      <c r="K42" t="e">
        <f>VLOOKUP(J42,'Drop downs'!A:B,2,FALSE)</f>
        <v>#N/A</v>
      </c>
      <c r="L42" t="e">
        <f t="shared" si="6"/>
        <v>#N/A</v>
      </c>
    </row>
    <row r="43" spans="2:12" x14ac:dyDescent="0.25">
      <c r="B43" t="s">
        <v>254</v>
      </c>
      <c r="E43" t="e">
        <f>VLOOKUP(D43,'Drop downs'!A:B,2,FALSE)</f>
        <v>#N/A</v>
      </c>
      <c r="F43" t="e">
        <f t="shared" si="5"/>
        <v>#N/A</v>
      </c>
      <c r="H43" t="e">
        <f>VLOOKUP(G43,'Drop downs'!A:B,2,FALSE)</f>
        <v>#N/A</v>
      </c>
      <c r="I43" t="e">
        <f t="shared" si="0"/>
        <v>#N/A</v>
      </c>
      <c r="K43" t="e">
        <f>VLOOKUP(J43,'Drop downs'!A:B,2,FALSE)</f>
        <v>#N/A</v>
      </c>
      <c r="L43" t="e">
        <f t="shared" si="6"/>
        <v>#N/A</v>
      </c>
    </row>
    <row r="44" spans="2:12" x14ac:dyDescent="0.25">
      <c r="B44" t="s">
        <v>255</v>
      </c>
      <c r="E44" t="e">
        <f>VLOOKUP(D44,'Drop downs'!A:B,2,FALSE)</f>
        <v>#N/A</v>
      </c>
      <c r="F44" t="e">
        <f t="shared" si="5"/>
        <v>#N/A</v>
      </c>
      <c r="H44" t="e">
        <f>VLOOKUP(G44,'Drop downs'!A:B,2,FALSE)</f>
        <v>#N/A</v>
      </c>
      <c r="I44" t="e">
        <f t="shared" si="0"/>
        <v>#N/A</v>
      </c>
      <c r="K44" t="e">
        <f>VLOOKUP(J44,'Drop downs'!A:B,2,FALSE)</f>
        <v>#N/A</v>
      </c>
      <c r="L44" t="e">
        <f t="shared" si="6"/>
        <v>#N/A</v>
      </c>
    </row>
    <row r="45" spans="2:12" x14ac:dyDescent="0.25">
      <c r="B45" t="s">
        <v>256</v>
      </c>
      <c r="E45" t="e">
        <f>VLOOKUP(D45,'Drop downs'!A:B,2,FALSE)</f>
        <v>#N/A</v>
      </c>
      <c r="F45" t="e">
        <f t="shared" si="5"/>
        <v>#N/A</v>
      </c>
      <c r="H45" t="e">
        <f>VLOOKUP(G45,'Drop downs'!A:B,2,FALSE)</f>
        <v>#N/A</v>
      </c>
      <c r="I45" t="e">
        <f t="shared" si="0"/>
        <v>#N/A</v>
      </c>
      <c r="K45" t="e">
        <f>VLOOKUP(J45,'Drop downs'!A:B,2,FALSE)</f>
        <v>#N/A</v>
      </c>
      <c r="L45" t="e">
        <f t="shared" si="6"/>
        <v>#N/A</v>
      </c>
    </row>
    <row r="46" spans="2:12" x14ac:dyDescent="0.25">
      <c r="B46" t="s">
        <v>257</v>
      </c>
      <c r="E46" t="e">
        <f>VLOOKUP(D46,'Drop downs'!A:B,2,FALSE)</f>
        <v>#N/A</v>
      </c>
      <c r="F46" t="e">
        <f t="shared" si="5"/>
        <v>#N/A</v>
      </c>
      <c r="H46" t="e">
        <f>VLOOKUP(G46,'Drop downs'!A:B,2,FALSE)</f>
        <v>#N/A</v>
      </c>
      <c r="I46" t="e">
        <f t="shared" si="0"/>
        <v>#N/A</v>
      </c>
      <c r="K46" t="e">
        <f>VLOOKUP(J46,'Drop downs'!A:B,2,FALSE)</f>
        <v>#N/A</v>
      </c>
      <c r="L46" t="e">
        <f t="shared" si="6"/>
        <v>#N/A</v>
      </c>
    </row>
    <row r="47" spans="2:12" x14ac:dyDescent="0.25">
      <c r="B47" t="s">
        <v>258</v>
      </c>
      <c r="E47" t="e">
        <f>VLOOKUP(D47,'Drop downs'!A:B,2,FALSE)</f>
        <v>#N/A</v>
      </c>
      <c r="F47" t="e">
        <f t="shared" si="5"/>
        <v>#N/A</v>
      </c>
      <c r="H47" t="e">
        <f>VLOOKUP(G47,'Drop downs'!A:B,2,FALSE)</f>
        <v>#N/A</v>
      </c>
      <c r="I47" t="e">
        <f t="shared" si="0"/>
        <v>#N/A</v>
      </c>
      <c r="K47" t="e">
        <f>VLOOKUP(J47,'Drop downs'!A:B,2,FALSE)</f>
        <v>#N/A</v>
      </c>
      <c r="L47" t="e">
        <f t="shared" si="6"/>
        <v>#N/A</v>
      </c>
    </row>
    <row r="48" spans="2:12" x14ac:dyDescent="0.25">
      <c r="B48" t="s">
        <v>259</v>
      </c>
      <c r="E48" t="e">
        <f>VLOOKUP(D48,'Drop downs'!A:B,2,FALSE)</f>
        <v>#N/A</v>
      </c>
      <c r="F48" t="e">
        <f t="shared" si="5"/>
        <v>#N/A</v>
      </c>
      <c r="H48" t="e">
        <f>VLOOKUP(G48,'Drop downs'!A:B,2,FALSE)</f>
        <v>#N/A</v>
      </c>
      <c r="I48" t="e">
        <f t="shared" si="0"/>
        <v>#N/A</v>
      </c>
      <c r="K48" t="e">
        <f>VLOOKUP(J48,'Drop downs'!A:B,2,FALSE)</f>
        <v>#N/A</v>
      </c>
      <c r="L48" t="e">
        <f t="shared" si="6"/>
        <v>#N/A</v>
      </c>
    </row>
    <row r="49" spans="2:12" x14ac:dyDescent="0.25">
      <c r="B49" t="s">
        <v>260</v>
      </c>
      <c r="E49" t="e">
        <f>VLOOKUP(D49,'Drop downs'!A:B,2,FALSE)</f>
        <v>#N/A</v>
      </c>
      <c r="F49" t="e">
        <f t="shared" si="5"/>
        <v>#N/A</v>
      </c>
      <c r="H49" t="e">
        <f>VLOOKUP(G49,'Drop downs'!A:B,2,FALSE)</f>
        <v>#N/A</v>
      </c>
      <c r="I49" t="e">
        <f t="shared" si="0"/>
        <v>#N/A</v>
      </c>
      <c r="K49" t="e">
        <f>VLOOKUP(J49,'Drop downs'!A:B,2,FALSE)</f>
        <v>#N/A</v>
      </c>
      <c r="L49" t="e">
        <f t="shared" si="6"/>
        <v>#N/A</v>
      </c>
    </row>
    <row r="50" spans="2:12" x14ac:dyDescent="0.25">
      <c r="B50" t="s">
        <v>261</v>
      </c>
      <c r="E50" t="e">
        <f>VLOOKUP(D50,'Drop downs'!A:B,2,FALSE)</f>
        <v>#N/A</v>
      </c>
      <c r="F50" t="e">
        <f t="shared" si="5"/>
        <v>#N/A</v>
      </c>
      <c r="H50" t="e">
        <f>VLOOKUP(G50,'Drop downs'!A:B,2,FALSE)</f>
        <v>#N/A</v>
      </c>
      <c r="I50" t="e">
        <f t="shared" si="0"/>
        <v>#N/A</v>
      </c>
      <c r="K50" t="e">
        <f>VLOOKUP(J50,'Drop downs'!A:B,2,FALSE)</f>
        <v>#N/A</v>
      </c>
      <c r="L50" t="e">
        <f t="shared" si="6"/>
        <v>#N/A</v>
      </c>
    </row>
    <row r="51" spans="2:12" x14ac:dyDescent="0.25">
      <c r="B51" t="s">
        <v>262</v>
      </c>
      <c r="E51" t="e">
        <f>VLOOKUP(D51,'Drop downs'!A:B,2,FALSE)</f>
        <v>#N/A</v>
      </c>
      <c r="F51" t="e">
        <f t="shared" si="5"/>
        <v>#N/A</v>
      </c>
      <c r="H51" t="e">
        <f>VLOOKUP(G51,'Drop downs'!A:B,2,FALSE)</f>
        <v>#N/A</v>
      </c>
      <c r="I51" t="e">
        <f t="shared" si="0"/>
        <v>#N/A</v>
      </c>
      <c r="K51" t="e">
        <f>VLOOKUP(J51,'Drop downs'!A:B,2,FALSE)</f>
        <v>#N/A</v>
      </c>
      <c r="L51" t="e">
        <f t="shared" si="6"/>
        <v>#N/A</v>
      </c>
    </row>
    <row r="52" spans="2:12" x14ac:dyDescent="0.25">
      <c r="B52" t="s">
        <v>263</v>
      </c>
      <c r="E52" t="e">
        <f>VLOOKUP(D52,'Drop downs'!A:B,2,FALSE)</f>
        <v>#N/A</v>
      </c>
      <c r="F52" t="e">
        <f t="shared" si="5"/>
        <v>#N/A</v>
      </c>
      <c r="H52" t="e">
        <f>VLOOKUP(G52,'Drop downs'!A:B,2,FALSE)</f>
        <v>#N/A</v>
      </c>
      <c r="I52" t="e">
        <f t="shared" si="0"/>
        <v>#N/A</v>
      </c>
      <c r="K52" t="e">
        <f>VLOOKUP(J52,'Drop downs'!A:B,2,FALSE)</f>
        <v>#N/A</v>
      </c>
      <c r="L52" t="e">
        <f t="shared" si="6"/>
        <v>#N/A</v>
      </c>
    </row>
    <row r="53" spans="2:12" x14ac:dyDescent="0.25">
      <c r="B53" t="s">
        <v>264</v>
      </c>
      <c r="E53" t="e">
        <f>VLOOKUP(D53,'Drop downs'!A:B,2,FALSE)</f>
        <v>#N/A</v>
      </c>
      <c r="F53" t="e">
        <f t="shared" si="5"/>
        <v>#N/A</v>
      </c>
      <c r="H53" t="e">
        <f>VLOOKUP(G53,'Drop downs'!A:B,2,FALSE)</f>
        <v>#N/A</v>
      </c>
      <c r="I53" t="e">
        <f t="shared" ref="I53:I78" si="7">C53*H53</f>
        <v>#N/A</v>
      </c>
      <c r="K53" t="e">
        <f>VLOOKUP(J53,'Drop downs'!A:B,2,FALSE)</f>
        <v>#N/A</v>
      </c>
      <c r="L53" t="e">
        <f t="shared" si="6"/>
        <v>#N/A</v>
      </c>
    </row>
    <row r="54" spans="2:12" x14ac:dyDescent="0.25">
      <c r="B54" t="s">
        <v>265</v>
      </c>
      <c r="E54" t="e">
        <f>VLOOKUP(D54,'Drop downs'!A:B,2,FALSE)</f>
        <v>#N/A</v>
      </c>
      <c r="F54" t="e">
        <f t="shared" si="5"/>
        <v>#N/A</v>
      </c>
      <c r="H54" t="e">
        <f>VLOOKUP(G54,'Drop downs'!A:B,2,FALSE)</f>
        <v>#N/A</v>
      </c>
      <c r="I54" t="e">
        <f t="shared" si="7"/>
        <v>#N/A</v>
      </c>
      <c r="K54" t="e">
        <f>VLOOKUP(J54,'Drop downs'!A:B,2,FALSE)</f>
        <v>#N/A</v>
      </c>
      <c r="L54" t="e">
        <f t="shared" si="6"/>
        <v>#N/A</v>
      </c>
    </row>
    <row r="55" spans="2:12" x14ac:dyDescent="0.25">
      <c r="B55" t="s">
        <v>266</v>
      </c>
      <c r="E55" t="e">
        <f>VLOOKUP(D55,'Drop downs'!A:B,2,FALSE)</f>
        <v>#N/A</v>
      </c>
      <c r="F55" t="e">
        <f t="shared" si="5"/>
        <v>#N/A</v>
      </c>
      <c r="H55" t="e">
        <f>VLOOKUP(G55,'Drop downs'!A:B,2,FALSE)</f>
        <v>#N/A</v>
      </c>
      <c r="I55" t="e">
        <f t="shared" si="7"/>
        <v>#N/A</v>
      </c>
      <c r="K55" t="e">
        <f>VLOOKUP(J55,'Drop downs'!A:B,2,FALSE)</f>
        <v>#N/A</v>
      </c>
      <c r="L55" t="e">
        <f t="shared" si="6"/>
        <v>#N/A</v>
      </c>
    </row>
    <row r="56" spans="2:12" x14ac:dyDescent="0.25">
      <c r="B56" t="s">
        <v>267</v>
      </c>
      <c r="E56" t="e">
        <f>VLOOKUP(D56,'Drop downs'!A:B,2,FALSE)</f>
        <v>#N/A</v>
      </c>
      <c r="F56" t="e">
        <f t="shared" si="5"/>
        <v>#N/A</v>
      </c>
      <c r="H56" t="e">
        <f>VLOOKUP(G56,'Drop downs'!A:B,2,FALSE)</f>
        <v>#N/A</v>
      </c>
      <c r="I56" t="e">
        <f t="shared" si="7"/>
        <v>#N/A</v>
      </c>
      <c r="K56" t="e">
        <f>VLOOKUP(J56,'Drop downs'!A:B,2,FALSE)</f>
        <v>#N/A</v>
      </c>
      <c r="L56" t="e">
        <f t="shared" si="6"/>
        <v>#N/A</v>
      </c>
    </row>
    <row r="57" spans="2:12" x14ac:dyDescent="0.25">
      <c r="B57" t="s">
        <v>268</v>
      </c>
      <c r="E57" t="e">
        <f>VLOOKUP(D57,'Drop downs'!A:B,2,FALSE)</f>
        <v>#N/A</v>
      </c>
      <c r="F57" t="e">
        <f t="shared" si="5"/>
        <v>#N/A</v>
      </c>
      <c r="H57" t="e">
        <f>VLOOKUP(G57,'Drop downs'!A:B,2,FALSE)</f>
        <v>#N/A</v>
      </c>
      <c r="I57" t="e">
        <f t="shared" si="7"/>
        <v>#N/A</v>
      </c>
      <c r="K57" t="e">
        <f>VLOOKUP(J57,'Drop downs'!A:B,2,FALSE)</f>
        <v>#N/A</v>
      </c>
      <c r="L57" t="e">
        <f t="shared" si="6"/>
        <v>#N/A</v>
      </c>
    </row>
    <row r="58" spans="2:12" x14ac:dyDescent="0.25">
      <c r="B58" t="s">
        <v>269</v>
      </c>
      <c r="E58" t="e">
        <f>VLOOKUP(D58,'Drop downs'!A:B,2,FALSE)</f>
        <v>#N/A</v>
      </c>
      <c r="F58" t="e">
        <f t="shared" si="5"/>
        <v>#N/A</v>
      </c>
      <c r="H58" t="e">
        <f>VLOOKUP(G58,'Drop downs'!A:B,2,FALSE)</f>
        <v>#N/A</v>
      </c>
      <c r="I58" t="e">
        <f t="shared" si="7"/>
        <v>#N/A</v>
      </c>
      <c r="K58" t="e">
        <f>VLOOKUP(J58,'Drop downs'!A:B,2,FALSE)</f>
        <v>#N/A</v>
      </c>
      <c r="L58" t="e">
        <f t="shared" si="6"/>
        <v>#N/A</v>
      </c>
    </row>
    <row r="59" spans="2:12" x14ac:dyDescent="0.25">
      <c r="B59" t="s">
        <v>270</v>
      </c>
      <c r="E59" t="e">
        <f>VLOOKUP(D59,'Drop downs'!A:B,2,FALSE)</f>
        <v>#N/A</v>
      </c>
      <c r="F59" t="e">
        <f t="shared" si="5"/>
        <v>#N/A</v>
      </c>
      <c r="H59" t="e">
        <f>VLOOKUP(G59,'Drop downs'!A:B,2,FALSE)</f>
        <v>#N/A</v>
      </c>
      <c r="I59" t="e">
        <f t="shared" si="7"/>
        <v>#N/A</v>
      </c>
      <c r="K59" t="e">
        <f>VLOOKUP(J59,'Drop downs'!A:B,2,FALSE)</f>
        <v>#N/A</v>
      </c>
      <c r="L59" t="e">
        <f t="shared" si="6"/>
        <v>#N/A</v>
      </c>
    </row>
    <row r="60" spans="2:12" x14ac:dyDescent="0.25">
      <c r="B60" t="s">
        <v>271</v>
      </c>
      <c r="E60" t="e">
        <f>VLOOKUP(D60,'Drop downs'!A:B,2,FALSE)</f>
        <v>#N/A</v>
      </c>
      <c r="F60" t="e">
        <f t="shared" si="5"/>
        <v>#N/A</v>
      </c>
      <c r="H60" t="e">
        <f>VLOOKUP(G60,'Drop downs'!A:B,2,FALSE)</f>
        <v>#N/A</v>
      </c>
      <c r="I60" t="e">
        <f t="shared" si="7"/>
        <v>#N/A</v>
      </c>
      <c r="K60" t="e">
        <f>VLOOKUP(J60,'Drop downs'!A:B,2,FALSE)</f>
        <v>#N/A</v>
      </c>
      <c r="L60" t="e">
        <f t="shared" si="6"/>
        <v>#N/A</v>
      </c>
    </row>
    <row r="61" spans="2:12" x14ac:dyDescent="0.25">
      <c r="B61" t="s">
        <v>272</v>
      </c>
      <c r="E61" t="e">
        <f>VLOOKUP(D61,'Drop downs'!A:B,2,FALSE)</f>
        <v>#N/A</v>
      </c>
      <c r="F61" t="e">
        <f t="shared" si="5"/>
        <v>#N/A</v>
      </c>
      <c r="H61" t="e">
        <f>VLOOKUP(G61,'Drop downs'!A:B,2,FALSE)</f>
        <v>#N/A</v>
      </c>
      <c r="I61" t="e">
        <f t="shared" si="7"/>
        <v>#N/A</v>
      </c>
      <c r="K61" t="e">
        <f>VLOOKUP(J61,'Drop downs'!A:B,2,FALSE)</f>
        <v>#N/A</v>
      </c>
      <c r="L61" t="e">
        <f t="shared" si="6"/>
        <v>#N/A</v>
      </c>
    </row>
    <row r="62" spans="2:12" x14ac:dyDescent="0.25">
      <c r="B62" t="s">
        <v>273</v>
      </c>
      <c r="E62" t="e">
        <f>VLOOKUP(D62,'Drop downs'!A:B,2,FALSE)</f>
        <v>#N/A</v>
      </c>
      <c r="F62" t="e">
        <f t="shared" si="5"/>
        <v>#N/A</v>
      </c>
      <c r="H62" t="e">
        <f>VLOOKUP(G62,'Drop downs'!A:B,2,FALSE)</f>
        <v>#N/A</v>
      </c>
      <c r="I62" t="e">
        <f t="shared" si="7"/>
        <v>#N/A</v>
      </c>
      <c r="K62" t="e">
        <f>VLOOKUP(J62,'Drop downs'!A:B,2,FALSE)</f>
        <v>#N/A</v>
      </c>
      <c r="L62" t="e">
        <f t="shared" si="6"/>
        <v>#N/A</v>
      </c>
    </row>
    <row r="63" spans="2:12" x14ac:dyDescent="0.25">
      <c r="B63" t="s">
        <v>274</v>
      </c>
      <c r="E63" t="e">
        <f>VLOOKUP(D63,'Drop downs'!A:B,2,FALSE)</f>
        <v>#N/A</v>
      </c>
      <c r="F63" t="e">
        <f t="shared" si="5"/>
        <v>#N/A</v>
      </c>
      <c r="H63" t="e">
        <f>VLOOKUP(G63,'Drop downs'!A:B,2,FALSE)</f>
        <v>#N/A</v>
      </c>
      <c r="I63" t="e">
        <f t="shared" si="7"/>
        <v>#N/A</v>
      </c>
      <c r="K63" t="e">
        <f>VLOOKUP(J63,'Drop downs'!A:B,2,FALSE)</f>
        <v>#N/A</v>
      </c>
      <c r="L63" t="e">
        <f t="shared" si="6"/>
        <v>#N/A</v>
      </c>
    </row>
    <row r="64" spans="2:12" x14ac:dyDescent="0.25">
      <c r="B64" t="s">
        <v>275</v>
      </c>
      <c r="E64" t="e">
        <f>VLOOKUP(D64,'Drop downs'!A:B,2,FALSE)</f>
        <v>#N/A</v>
      </c>
      <c r="F64" t="e">
        <f t="shared" si="5"/>
        <v>#N/A</v>
      </c>
      <c r="H64" t="e">
        <f>VLOOKUP(G64,'Drop downs'!A:B,2,FALSE)</f>
        <v>#N/A</v>
      </c>
      <c r="I64" t="e">
        <f t="shared" si="7"/>
        <v>#N/A</v>
      </c>
      <c r="K64" t="e">
        <f>VLOOKUP(J64,'Drop downs'!A:B,2,FALSE)</f>
        <v>#N/A</v>
      </c>
      <c r="L64" t="e">
        <f t="shared" si="6"/>
        <v>#N/A</v>
      </c>
    </row>
    <row r="65" spans="2:12" x14ac:dyDescent="0.25">
      <c r="B65" t="s">
        <v>276</v>
      </c>
      <c r="E65" t="e">
        <f>VLOOKUP(D65,'Drop downs'!A:B,2,FALSE)</f>
        <v>#N/A</v>
      </c>
      <c r="F65" t="e">
        <f t="shared" si="5"/>
        <v>#N/A</v>
      </c>
      <c r="H65" t="e">
        <f>VLOOKUP(G65,'Drop downs'!A:B,2,FALSE)</f>
        <v>#N/A</v>
      </c>
      <c r="I65" t="e">
        <f t="shared" si="7"/>
        <v>#N/A</v>
      </c>
      <c r="K65" t="e">
        <f>VLOOKUP(J65,'Drop downs'!A:B,2,FALSE)</f>
        <v>#N/A</v>
      </c>
      <c r="L65" t="e">
        <f t="shared" si="6"/>
        <v>#N/A</v>
      </c>
    </row>
    <row r="66" spans="2:12" x14ac:dyDescent="0.25">
      <c r="B66" t="s">
        <v>277</v>
      </c>
      <c r="E66" t="e">
        <f>VLOOKUP(D66,'Drop downs'!A:B,2,FALSE)</f>
        <v>#N/A</v>
      </c>
      <c r="F66" t="e">
        <f t="shared" si="5"/>
        <v>#N/A</v>
      </c>
      <c r="H66" t="e">
        <f>VLOOKUP(G66,'Drop downs'!A:B,2,FALSE)</f>
        <v>#N/A</v>
      </c>
      <c r="I66" t="e">
        <f t="shared" si="7"/>
        <v>#N/A</v>
      </c>
      <c r="K66" t="e">
        <f>VLOOKUP(J66,'Drop downs'!A:B,2,FALSE)</f>
        <v>#N/A</v>
      </c>
      <c r="L66" t="e">
        <f t="shared" si="6"/>
        <v>#N/A</v>
      </c>
    </row>
    <row r="67" spans="2:12" x14ac:dyDescent="0.25">
      <c r="B67" t="s">
        <v>278</v>
      </c>
      <c r="E67" t="e">
        <f>VLOOKUP(D67,'Drop downs'!A:B,2,FALSE)</f>
        <v>#N/A</v>
      </c>
      <c r="F67" t="e">
        <f t="shared" si="5"/>
        <v>#N/A</v>
      </c>
      <c r="H67" t="e">
        <f>VLOOKUP(G67,'Drop downs'!A:B,2,FALSE)</f>
        <v>#N/A</v>
      </c>
      <c r="I67" t="e">
        <f t="shared" si="7"/>
        <v>#N/A</v>
      </c>
      <c r="K67" t="e">
        <f>VLOOKUP(J67,'Drop downs'!A:B,2,FALSE)</f>
        <v>#N/A</v>
      </c>
      <c r="L67" t="e">
        <f t="shared" si="6"/>
        <v>#N/A</v>
      </c>
    </row>
    <row r="68" spans="2:12" x14ac:dyDescent="0.25">
      <c r="B68" t="s">
        <v>279</v>
      </c>
      <c r="E68" t="e">
        <f>VLOOKUP(D68,'Drop downs'!A:B,2,FALSE)</f>
        <v>#N/A</v>
      </c>
      <c r="F68" t="e">
        <f t="shared" si="5"/>
        <v>#N/A</v>
      </c>
      <c r="H68" t="e">
        <f>VLOOKUP(G68,'Drop downs'!A:B,2,FALSE)</f>
        <v>#N/A</v>
      </c>
      <c r="I68" t="e">
        <f t="shared" si="7"/>
        <v>#N/A</v>
      </c>
      <c r="K68" t="e">
        <f>VLOOKUP(J68,'Drop downs'!A:B,2,FALSE)</f>
        <v>#N/A</v>
      </c>
      <c r="L68" t="e">
        <f t="shared" si="6"/>
        <v>#N/A</v>
      </c>
    </row>
    <row r="69" spans="2:12" x14ac:dyDescent="0.25">
      <c r="B69" t="s">
        <v>280</v>
      </c>
      <c r="E69" t="e">
        <f>VLOOKUP(D69,'Drop downs'!A:B,2,FALSE)</f>
        <v>#N/A</v>
      </c>
      <c r="F69" t="e">
        <f t="shared" si="5"/>
        <v>#N/A</v>
      </c>
      <c r="H69" t="e">
        <f>VLOOKUP(G69,'Drop downs'!A:B,2,FALSE)</f>
        <v>#N/A</v>
      </c>
      <c r="I69" t="e">
        <f t="shared" si="7"/>
        <v>#N/A</v>
      </c>
      <c r="K69" t="e">
        <f>VLOOKUP(J69,'Drop downs'!A:B,2,FALSE)</f>
        <v>#N/A</v>
      </c>
      <c r="L69" t="e">
        <f t="shared" si="6"/>
        <v>#N/A</v>
      </c>
    </row>
    <row r="70" spans="2:12" x14ac:dyDescent="0.25">
      <c r="B70" t="s">
        <v>281</v>
      </c>
      <c r="E70" t="e">
        <f>VLOOKUP(D70,'Drop downs'!A:B,2,FALSE)</f>
        <v>#N/A</v>
      </c>
      <c r="F70" t="e">
        <f t="shared" si="5"/>
        <v>#N/A</v>
      </c>
      <c r="H70" t="e">
        <f>VLOOKUP(G70,'Drop downs'!A:B,2,FALSE)</f>
        <v>#N/A</v>
      </c>
      <c r="I70" t="e">
        <f t="shared" si="7"/>
        <v>#N/A</v>
      </c>
      <c r="K70" t="e">
        <f>VLOOKUP(J70,'Drop downs'!A:B,2,FALSE)</f>
        <v>#N/A</v>
      </c>
      <c r="L70" t="e">
        <f t="shared" si="6"/>
        <v>#N/A</v>
      </c>
    </row>
    <row r="71" spans="2:12" x14ac:dyDescent="0.25">
      <c r="B71" t="s">
        <v>282</v>
      </c>
      <c r="E71" t="e">
        <f>VLOOKUP(D71,'Drop downs'!A:B,2,FALSE)</f>
        <v>#N/A</v>
      </c>
      <c r="F71" t="e">
        <f t="shared" si="5"/>
        <v>#N/A</v>
      </c>
      <c r="H71" t="e">
        <f>VLOOKUP(G71,'Drop downs'!A:B,2,FALSE)</f>
        <v>#N/A</v>
      </c>
      <c r="I71" t="e">
        <f t="shared" si="7"/>
        <v>#N/A</v>
      </c>
      <c r="K71" t="e">
        <f>VLOOKUP(J71,'Drop downs'!A:B,2,FALSE)</f>
        <v>#N/A</v>
      </c>
      <c r="L71" t="e">
        <f t="shared" si="6"/>
        <v>#N/A</v>
      </c>
    </row>
    <row r="72" spans="2:12" x14ac:dyDescent="0.25">
      <c r="B72" t="s">
        <v>283</v>
      </c>
      <c r="E72" t="e">
        <f>VLOOKUP(D72,'Drop downs'!A:B,2,FALSE)</f>
        <v>#N/A</v>
      </c>
      <c r="F72" t="e">
        <f t="shared" si="5"/>
        <v>#N/A</v>
      </c>
      <c r="H72" t="e">
        <f>VLOOKUP(G72,'Drop downs'!A:B,2,FALSE)</f>
        <v>#N/A</v>
      </c>
      <c r="I72" t="e">
        <f t="shared" si="7"/>
        <v>#N/A</v>
      </c>
      <c r="K72" t="e">
        <f>VLOOKUP(J72,'Drop downs'!A:B,2,FALSE)</f>
        <v>#N/A</v>
      </c>
      <c r="L72" t="e">
        <f t="shared" si="6"/>
        <v>#N/A</v>
      </c>
    </row>
    <row r="73" spans="2:12" x14ac:dyDescent="0.25">
      <c r="B73" t="s">
        <v>284</v>
      </c>
      <c r="E73" t="e">
        <f>VLOOKUP(D73,'Drop downs'!A:B,2,FALSE)</f>
        <v>#N/A</v>
      </c>
      <c r="F73" t="e">
        <f t="shared" si="5"/>
        <v>#N/A</v>
      </c>
      <c r="H73" t="e">
        <f>VLOOKUP(G73,'Drop downs'!A:B,2,FALSE)</f>
        <v>#N/A</v>
      </c>
      <c r="I73" t="e">
        <f t="shared" si="7"/>
        <v>#N/A</v>
      </c>
      <c r="K73" t="e">
        <f>VLOOKUP(J73,'Drop downs'!A:B,2,FALSE)</f>
        <v>#N/A</v>
      </c>
      <c r="L73" t="e">
        <f t="shared" si="6"/>
        <v>#N/A</v>
      </c>
    </row>
    <row r="74" spans="2:12" x14ac:dyDescent="0.25">
      <c r="B74" t="s">
        <v>285</v>
      </c>
      <c r="E74" t="e">
        <f>VLOOKUP(D74,'Drop downs'!A:B,2,FALSE)</f>
        <v>#N/A</v>
      </c>
      <c r="F74" t="e">
        <f t="shared" si="5"/>
        <v>#N/A</v>
      </c>
      <c r="H74" t="e">
        <f>VLOOKUP(G74,'Drop downs'!A:B,2,FALSE)</f>
        <v>#N/A</v>
      </c>
      <c r="I74" t="e">
        <f t="shared" si="7"/>
        <v>#N/A</v>
      </c>
      <c r="K74" t="e">
        <f>VLOOKUP(J74,'Drop downs'!A:B,2,FALSE)</f>
        <v>#N/A</v>
      </c>
      <c r="L74" t="e">
        <f t="shared" si="6"/>
        <v>#N/A</v>
      </c>
    </row>
    <row r="75" spans="2:12" x14ac:dyDescent="0.25">
      <c r="B75" t="s">
        <v>286</v>
      </c>
      <c r="E75" t="e">
        <f>VLOOKUP(D75,'Drop downs'!A:B,2,FALSE)</f>
        <v>#N/A</v>
      </c>
      <c r="F75" t="e">
        <f t="shared" si="5"/>
        <v>#N/A</v>
      </c>
      <c r="H75" t="e">
        <f>VLOOKUP(G75,'Drop downs'!A:B,2,FALSE)</f>
        <v>#N/A</v>
      </c>
      <c r="I75" t="e">
        <f t="shared" si="7"/>
        <v>#N/A</v>
      </c>
      <c r="K75" t="e">
        <f>VLOOKUP(J75,'Drop downs'!A:B,2,FALSE)</f>
        <v>#N/A</v>
      </c>
      <c r="L75" t="e">
        <f t="shared" si="6"/>
        <v>#N/A</v>
      </c>
    </row>
    <row r="76" spans="2:12" x14ac:dyDescent="0.25">
      <c r="B76" t="s">
        <v>287</v>
      </c>
      <c r="E76" t="e">
        <f>VLOOKUP(D76,'Drop downs'!A:B,2,FALSE)</f>
        <v>#N/A</v>
      </c>
      <c r="F76" t="e">
        <f t="shared" si="5"/>
        <v>#N/A</v>
      </c>
      <c r="H76" t="e">
        <f>VLOOKUP(G76,'Drop downs'!A:B,2,FALSE)</f>
        <v>#N/A</v>
      </c>
      <c r="I76" t="e">
        <f t="shared" si="7"/>
        <v>#N/A</v>
      </c>
      <c r="K76" t="e">
        <f>VLOOKUP(J76,'Drop downs'!A:B,2,FALSE)</f>
        <v>#N/A</v>
      </c>
      <c r="L76" t="e">
        <f t="shared" si="6"/>
        <v>#N/A</v>
      </c>
    </row>
    <row r="77" spans="2:12" x14ac:dyDescent="0.25">
      <c r="B77" t="s">
        <v>288</v>
      </c>
      <c r="E77" t="e">
        <f>VLOOKUP(D77,'Drop downs'!A:B,2,FALSE)</f>
        <v>#N/A</v>
      </c>
      <c r="F77" t="e">
        <f t="shared" si="5"/>
        <v>#N/A</v>
      </c>
      <c r="H77" t="e">
        <f>VLOOKUP(G77,'Drop downs'!A:B,2,FALSE)</f>
        <v>#N/A</v>
      </c>
      <c r="I77" t="e">
        <f t="shared" si="7"/>
        <v>#N/A</v>
      </c>
      <c r="K77" t="e">
        <f>VLOOKUP(J77,'Drop downs'!A:B,2,FALSE)</f>
        <v>#N/A</v>
      </c>
      <c r="L77" t="e">
        <f t="shared" si="6"/>
        <v>#N/A</v>
      </c>
    </row>
    <row r="78" spans="2:12" x14ac:dyDescent="0.25">
      <c r="B78" t="s">
        <v>289</v>
      </c>
      <c r="E78" t="e">
        <f>VLOOKUP(D78,'Drop downs'!A:B,2,FALSE)</f>
        <v>#N/A</v>
      </c>
      <c r="F78" t="e">
        <f t="shared" si="5"/>
        <v>#N/A</v>
      </c>
      <c r="H78" t="e">
        <f>VLOOKUP(G78,'Drop downs'!A:B,2,FALSE)</f>
        <v>#N/A</v>
      </c>
      <c r="I78" t="e">
        <f t="shared" si="7"/>
        <v>#N/A</v>
      </c>
      <c r="K78" t="e">
        <f>VLOOKUP(J78,'Drop downs'!A:B,2,FALSE)</f>
        <v>#N/A</v>
      </c>
      <c r="L78" t="e">
        <f t="shared" si="6"/>
        <v>#N/A</v>
      </c>
    </row>
  </sheetData>
  <mergeCells count="10">
    <mergeCell ref="D19:F19"/>
    <mergeCell ref="G19:I19"/>
    <mergeCell ref="J19:L19"/>
    <mergeCell ref="G10:H10"/>
    <mergeCell ref="I10:J10"/>
    <mergeCell ref="K10:L10"/>
    <mergeCell ref="C12:E12"/>
    <mergeCell ref="C13:E13"/>
    <mergeCell ref="C14:E14"/>
    <mergeCell ref="C15:E15"/>
  </mergeCells>
  <phoneticPr fontId="9" type="noConversion"/>
  <conditionalFormatting sqref="E6">
    <cfRule type="iconSet" priority="2">
      <iconSet showValue="0">
        <cfvo type="percent" val="0"/>
        <cfvo type="num" val="0.75"/>
        <cfvo type="num" val="0.8"/>
      </iconSet>
    </cfRule>
  </conditionalFormatting>
  <conditionalFormatting sqref="E7:E8">
    <cfRule type="iconSet" priority="1">
      <iconSet showValue="0">
        <cfvo type="percent" val="0"/>
        <cfvo type="num" val="0.75"/>
        <cfvo type="num" val="0.8"/>
      </iconSet>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B1DF2DBA-2AA2-4F56-8CE3-57517EA371B0}">
          <x14:formula1>
            <xm:f>'Drop downs'!$A$2:$A$5</xm:f>
          </x14:formula1>
          <xm:sqref>G21:G78 J21:J78 D21:D78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55034-CB7A-4C85-9309-2E95034BB320}">
  <dimension ref="B1:L68"/>
  <sheetViews>
    <sheetView showGridLines="0" topLeftCell="A7" zoomScale="80" zoomScaleNormal="80" workbookViewId="0">
      <selection activeCell="D22" sqref="D22"/>
    </sheetView>
  </sheetViews>
  <sheetFormatPr defaultRowHeight="15" x14ac:dyDescent="0.25"/>
  <cols>
    <col min="1" max="1" width="4" customWidth="1"/>
    <col min="2" max="2" width="23.54296875" customWidth="1"/>
    <col min="3" max="3" width="14.08984375" customWidth="1"/>
    <col min="4" max="4" width="19.1796875" customWidth="1"/>
    <col min="5" max="5" width="11.81640625" customWidth="1"/>
    <col min="6" max="6" width="7.1796875" customWidth="1"/>
    <col min="7" max="7" width="14.1796875" customWidth="1"/>
    <col min="9" max="9" width="14.1796875" bestFit="1" customWidth="1"/>
    <col min="10" max="10" width="13.08984375" customWidth="1"/>
    <col min="11" max="11" width="14.1796875" bestFit="1" customWidth="1"/>
    <col min="12" max="12" width="13.81640625" bestFit="1" customWidth="1"/>
  </cols>
  <sheetData>
    <row r="1" spans="2:12" ht="21" x14ac:dyDescent="0.4">
      <c r="B1" s="16" t="s">
        <v>16</v>
      </c>
    </row>
    <row r="2" spans="2:12" ht="6.75" customHeight="1" x14ac:dyDescent="0.3">
      <c r="B2" s="2"/>
      <c r="G2" s="132" t="s">
        <v>290</v>
      </c>
      <c r="H2" s="132"/>
      <c r="I2" s="132"/>
      <c r="J2" s="132"/>
      <c r="K2" s="132"/>
    </row>
    <row r="3" spans="2:12" ht="15.6" x14ac:dyDescent="0.3">
      <c r="B3" s="2" t="s">
        <v>129</v>
      </c>
      <c r="G3" s="132"/>
      <c r="H3" s="132"/>
      <c r="I3" s="132"/>
      <c r="J3" s="132"/>
      <c r="K3" s="132"/>
    </row>
    <row r="4" spans="2:12" ht="9" customHeight="1" x14ac:dyDescent="0.3">
      <c r="B4" s="2"/>
      <c r="G4" s="132"/>
      <c r="H4" s="132"/>
      <c r="I4" s="132"/>
      <c r="J4" s="132"/>
      <c r="K4" s="132"/>
    </row>
    <row r="5" spans="2:12" ht="30.75" customHeight="1" x14ac:dyDescent="0.3">
      <c r="B5" s="13" t="s">
        <v>35</v>
      </c>
      <c r="C5" s="13" t="s">
        <v>36</v>
      </c>
      <c r="D5" s="25" t="s">
        <v>44</v>
      </c>
      <c r="E5" s="13" t="s">
        <v>37</v>
      </c>
      <c r="G5" s="132"/>
      <c r="H5" s="132"/>
      <c r="I5" s="132"/>
      <c r="J5" s="132"/>
      <c r="K5" s="132"/>
    </row>
    <row r="6" spans="2:12" x14ac:dyDescent="0.25">
      <c r="B6" s="8" t="s">
        <v>6</v>
      </c>
      <c r="C6" s="9">
        <f>'Estate summary'!C6</f>
        <v>0</v>
      </c>
      <c r="D6" s="10" t="e">
        <f>SUM(H14:H15)</f>
        <v>#DIV/0!</v>
      </c>
      <c r="E6" s="10" t="e">
        <f>D6</f>
        <v>#DIV/0!</v>
      </c>
      <c r="G6" s="132"/>
      <c r="H6" s="132"/>
      <c r="I6" s="132"/>
      <c r="J6" s="132"/>
      <c r="K6" s="132"/>
    </row>
    <row r="7" spans="2:12" x14ac:dyDescent="0.25">
      <c r="B7" s="8" t="s">
        <v>34</v>
      </c>
      <c r="C7" s="9"/>
      <c r="D7" s="10" t="e">
        <f>SUM(J14:J15)</f>
        <v>#DIV/0!</v>
      </c>
      <c r="E7" s="10" t="e">
        <f>D7</f>
        <v>#DIV/0!</v>
      </c>
      <c r="G7" s="132"/>
      <c r="H7" s="132"/>
      <c r="I7" s="132"/>
      <c r="J7" s="132"/>
      <c r="K7" s="132"/>
    </row>
    <row r="8" spans="2:12"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60.6" customHeight="1" thickBot="1" x14ac:dyDescent="0.3">
      <c r="B12" s="36" t="s">
        <v>29</v>
      </c>
      <c r="C12" s="134" t="s">
        <v>130</v>
      </c>
      <c r="D12" s="134"/>
      <c r="E12" s="134"/>
      <c r="G12" s="22">
        <f>SUMIF(Table13910[[#All],[Level]],"1",Table13910[[#All],[Area of woodland (m₂)]])</f>
        <v>0</v>
      </c>
      <c r="H12" s="23" t="e">
        <f>G12/SUM(G12:G15)</f>
        <v>#DIV/0!</v>
      </c>
      <c r="I12" s="22">
        <f>SUMIF(Table13910[[#All],[Level3]],"1",Table13910[[#All],[Area of woodland (m₂)]])</f>
        <v>0</v>
      </c>
      <c r="J12" s="23" t="e">
        <f>I12/SUM(I12:I15)</f>
        <v>#DIV/0!</v>
      </c>
      <c r="K12" s="22">
        <f>SUMIF(Table13910[[#All],[Level2]],"1",Table13910[[#All],[Area of woodland (m₂)]])</f>
        <v>0</v>
      </c>
      <c r="L12" s="23" t="e">
        <f>K12/SUM(K12:K15)</f>
        <v>#DIV/0!</v>
      </c>
    </row>
    <row r="13" spans="2:12" ht="51" customHeight="1" thickBot="1" x14ac:dyDescent="0.3">
      <c r="B13" s="35" t="s">
        <v>31</v>
      </c>
      <c r="C13" s="133" t="s">
        <v>131</v>
      </c>
      <c r="D13" s="133"/>
      <c r="E13" s="133"/>
      <c r="G13" s="24">
        <f>SUMIF(Table13910[[#All],[Level]],"2",Table13910[[#All],[Area of woodland (m₂)]])</f>
        <v>0</v>
      </c>
      <c r="H13" s="10" t="e">
        <f>G13/SUM(G12:G15)</f>
        <v>#DIV/0!</v>
      </c>
      <c r="I13" s="24">
        <f>SUMIF(Table13910[[#All],[Level3]],"2",Table13910[[#All],[Area of woodland (m₂)]])</f>
        <v>0</v>
      </c>
      <c r="J13" s="10" t="e">
        <f>I13/SUM(I12:I15)</f>
        <v>#DIV/0!</v>
      </c>
      <c r="K13" s="24">
        <f>SUMIF(Table13910[[#All],[Level2]],"2",Table13910[[#All],[Area of woodland (m₂)]])</f>
        <v>0</v>
      </c>
      <c r="L13" s="10" t="e">
        <f>K13/SUM(K12:K15)</f>
        <v>#DIV/0!</v>
      </c>
    </row>
    <row r="14" spans="2:12" ht="57.6" customHeight="1" thickBot="1" x14ac:dyDescent="0.3">
      <c r="B14" s="35" t="s">
        <v>32</v>
      </c>
      <c r="C14" s="133" t="s">
        <v>132</v>
      </c>
      <c r="D14" s="133"/>
      <c r="E14" s="133"/>
      <c r="G14" s="24">
        <f>SUMIF(Table13910[[#All],[Level]],"3",Table13910[[#All],[Area of woodland (m₂)]])</f>
        <v>0</v>
      </c>
      <c r="H14" s="10" t="e">
        <f>G14/SUM(G12:G15)</f>
        <v>#DIV/0!</v>
      </c>
      <c r="I14" s="24">
        <f>SUMIF(Table13910[[#All],[Level3]],"3",Table13910[[#All],[Area of woodland (m₂)]])</f>
        <v>0</v>
      </c>
      <c r="J14" s="10" t="e">
        <f>I14/SUM(I12:I15)</f>
        <v>#DIV/0!</v>
      </c>
      <c r="K14" s="24">
        <f>SUMIF(Table13910[[#All],[Level2]],"3",Table13910[[#All],[Area of woodland (m₂)]])</f>
        <v>0</v>
      </c>
      <c r="L14" s="10" t="e">
        <f>K14/SUM(K12:K15)</f>
        <v>#DIV/0!</v>
      </c>
    </row>
    <row r="15" spans="2:12" ht="66.599999999999994" customHeight="1" thickBot="1" x14ac:dyDescent="0.3">
      <c r="B15" s="35" t="s">
        <v>33</v>
      </c>
      <c r="C15" s="133" t="s">
        <v>133</v>
      </c>
      <c r="D15" s="133"/>
      <c r="E15" s="133"/>
      <c r="G15" s="24">
        <f>SUMIF(Table13910[[#All],[Level]],"4",Table13910[[#All],[Area of woodland (m₂)]])</f>
        <v>0</v>
      </c>
      <c r="H15" s="10" t="e">
        <f>G15/SUM(G12:G15)</f>
        <v>#DIV/0!</v>
      </c>
      <c r="I15" s="24">
        <f>SUMIF(Table13910[[#All],[Level3]],"4",Table13910[[#All],[Area of woodland (m₂)]])</f>
        <v>0</v>
      </c>
      <c r="J15" s="10" t="e">
        <f>I15/SUM(I12:I15)</f>
        <v>#DIV/0!</v>
      </c>
      <c r="K15" s="24">
        <f>SUMIF(Table13910[[#All],[Level2]],"4",Table13910[[#All],[Area of woodland (m₂)]])</f>
        <v>0</v>
      </c>
      <c r="L15" s="10" t="e">
        <f>K15/SUM(K12:K15)</f>
        <v>#DIV/0!</v>
      </c>
    </row>
    <row r="16" spans="2:12" x14ac:dyDescent="0.25">
      <c r="B16" s="3" t="s">
        <v>45</v>
      </c>
    </row>
    <row r="17" spans="2:12" x14ac:dyDescent="0.25">
      <c r="B17" s="26" t="s">
        <v>134</v>
      </c>
    </row>
    <row r="19" spans="2:12" s="2" customFormat="1" ht="15.6" x14ac:dyDescent="0.3">
      <c r="D19" s="124" t="s">
        <v>6</v>
      </c>
      <c r="E19" s="124"/>
      <c r="F19" s="124"/>
      <c r="G19" s="125" t="s">
        <v>20</v>
      </c>
      <c r="H19" s="125"/>
      <c r="I19" s="125"/>
      <c r="J19" s="127">
        <v>2030</v>
      </c>
      <c r="K19" s="127"/>
      <c r="L19" s="127"/>
    </row>
    <row r="20" spans="2:12" s="4" customFormat="1" ht="30" customHeight="1" x14ac:dyDescent="0.3">
      <c r="B20" s="17" t="s">
        <v>48</v>
      </c>
      <c r="C20" s="17" t="s">
        <v>69</v>
      </c>
      <c r="D20" s="5" t="s">
        <v>5</v>
      </c>
      <c r="E20" s="5" t="s">
        <v>4</v>
      </c>
      <c r="F20" s="5" t="s">
        <v>3</v>
      </c>
      <c r="G20" s="6" t="s">
        <v>21</v>
      </c>
      <c r="H20" s="6" t="s">
        <v>22</v>
      </c>
      <c r="I20" s="6" t="s">
        <v>23</v>
      </c>
      <c r="J20" s="7" t="s">
        <v>38</v>
      </c>
      <c r="K20" s="7" t="s">
        <v>39</v>
      </c>
      <c r="L20" s="7" t="s">
        <v>40</v>
      </c>
    </row>
    <row r="21" spans="2:12" x14ac:dyDescent="0.25">
      <c r="B21" t="s">
        <v>86</v>
      </c>
      <c r="D21" t="s">
        <v>24</v>
      </c>
      <c r="E21">
        <f>VLOOKUP(D21,'Drop downs'!A:B,2,FALSE)</f>
        <v>1</v>
      </c>
      <c r="F21">
        <f>C21*E21</f>
        <v>0</v>
      </c>
      <c r="H21" t="e">
        <f>VLOOKUP(G21,'Drop downs'!A:B,2,FALSE)</f>
        <v>#N/A</v>
      </c>
      <c r="I21" t="e">
        <f>C21*H21</f>
        <v>#N/A</v>
      </c>
      <c r="K21" t="e">
        <f>VLOOKUP(J21,'Drop downs'!A:B,2,FALSE)</f>
        <v>#N/A</v>
      </c>
      <c r="L21" t="e">
        <f>C21*K21</f>
        <v>#N/A</v>
      </c>
    </row>
    <row r="22" spans="2:12" x14ac:dyDescent="0.25">
      <c r="B22" t="s">
        <v>87</v>
      </c>
      <c r="D22" t="s">
        <v>27</v>
      </c>
      <c r="E22">
        <f>VLOOKUP(D22,'Drop downs'!A:B,2,FALSE)</f>
        <v>4</v>
      </c>
      <c r="F22">
        <f t="shared" ref="F22:F25" si="0">C22*E22</f>
        <v>0</v>
      </c>
      <c r="H22" t="e">
        <f>VLOOKUP(G22,'Drop downs'!A:B,2,FALSE)</f>
        <v>#N/A</v>
      </c>
      <c r="I22" t="e">
        <f>C22*H22</f>
        <v>#N/A</v>
      </c>
      <c r="K22" t="e">
        <f>VLOOKUP(J22,'Drop downs'!A:B,2,FALSE)</f>
        <v>#N/A</v>
      </c>
      <c r="L22" t="e">
        <f>C22*K22</f>
        <v>#N/A</v>
      </c>
    </row>
    <row r="23" spans="2:12" x14ac:dyDescent="0.25">
      <c r="B23" t="s">
        <v>88</v>
      </c>
      <c r="E23" t="e">
        <f>VLOOKUP(D23,'Drop downs'!A:B,2,FALSE)</f>
        <v>#N/A</v>
      </c>
      <c r="F23" t="e">
        <f t="shared" si="0"/>
        <v>#N/A</v>
      </c>
      <c r="H23" t="e">
        <f>VLOOKUP(G23,'Drop downs'!A:B,2,FALSE)</f>
        <v>#N/A</v>
      </c>
      <c r="I23" t="e">
        <f>C23*H23</f>
        <v>#N/A</v>
      </c>
      <c r="K23" t="e">
        <f>VLOOKUP(J23,'Drop downs'!A:B,2,FALSE)</f>
        <v>#N/A</v>
      </c>
      <c r="L23" t="e">
        <f>C23*K23</f>
        <v>#N/A</v>
      </c>
    </row>
    <row r="24" spans="2:12" x14ac:dyDescent="0.25">
      <c r="B24" t="s">
        <v>89</v>
      </c>
      <c r="E24" t="e">
        <f>VLOOKUP(D24,'Drop downs'!A:B,2,FALSE)</f>
        <v>#N/A</v>
      </c>
      <c r="F24" t="e">
        <f t="shared" si="0"/>
        <v>#N/A</v>
      </c>
      <c r="H24" t="e">
        <f>VLOOKUP(G24,'Drop downs'!A:B,2,FALSE)</f>
        <v>#N/A</v>
      </c>
      <c r="I24" t="e">
        <f>C24*H24</f>
        <v>#N/A</v>
      </c>
      <c r="K24" t="e">
        <f>VLOOKUP(J24,'Drop downs'!A:B,2,FALSE)</f>
        <v>#N/A</v>
      </c>
      <c r="L24" t="e">
        <f>C24*K24</f>
        <v>#N/A</v>
      </c>
    </row>
    <row r="25" spans="2:12" x14ac:dyDescent="0.25">
      <c r="B25" t="s">
        <v>236</v>
      </c>
      <c r="E25" t="e">
        <f>VLOOKUP(D25,'Drop downs'!A:B,2,FALSE)</f>
        <v>#N/A</v>
      </c>
      <c r="F25" t="e">
        <f t="shared" si="0"/>
        <v>#N/A</v>
      </c>
      <c r="H25" t="e">
        <f>VLOOKUP(G25,'Drop downs'!A:B,2,FALSE)</f>
        <v>#N/A</v>
      </c>
      <c r="I25" t="e">
        <f t="shared" ref="I25:I68" si="1">C25*H25</f>
        <v>#N/A</v>
      </c>
      <c r="K25" t="e">
        <f>VLOOKUP(J25,'Drop downs'!A:B,2,FALSE)</f>
        <v>#N/A</v>
      </c>
      <c r="L25" t="e">
        <f t="shared" ref="L25:L68" si="2">C25*K25</f>
        <v>#N/A</v>
      </c>
    </row>
    <row r="26" spans="2:12" x14ac:dyDescent="0.25">
      <c r="B26" t="s">
        <v>237</v>
      </c>
      <c r="E26" t="e">
        <f>VLOOKUP(D26,'Drop downs'!A:B,2,FALSE)</f>
        <v>#N/A</v>
      </c>
      <c r="F26" t="e">
        <f t="shared" ref="F26:F68" si="3">C26*E26</f>
        <v>#N/A</v>
      </c>
      <c r="H26" t="e">
        <f>VLOOKUP(G26,'Drop downs'!A:B,2,FALSE)</f>
        <v>#N/A</v>
      </c>
      <c r="I26" t="e">
        <f t="shared" si="1"/>
        <v>#N/A</v>
      </c>
      <c r="K26" t="e">
        <f>VLOOKUP(J26,'Drop downs'!A:B,2,FALSE)</f>
        <v>#N/A</v>
      </c>
      <c r="L26" t="e">
        <f t="shared" si="2"/>
        <v>#N/A</v>
      </c>
    </row>
    <row r="27" spans="2:12" x14ac:dyDescent="0.25">
      <c r="B27" t="s">
        <v>238</v>
      </c>
      <c r="E27" t="e">
        <f>VLOOKUP(D27,'Drop downs'!A:B,2,FALSE)</f>
        <v>#N/A</v>
      </c>
      <c r="F27" t="e">
        <f t="shared" si="3"/>
        <v>#N/A</v>
      </c>
      <c r="H27" t="e">
        <f>VLOOKUP(G27,'Drop downs'!A:B,2,FALSE)</f>
        <v>#N/A</v>
      </c>
      <c r="I27" t="e">
        <f t="shared" si="1"/>
        <v>#N/A</v>
      </c>
      <c r="K27" t="e">
        <f>VLOOKUP(J27,'Drop downs'!A:B,2,FALSE)</f>
        <v>#N/A</v>
      </c>
      <c r="L27" t="e">
        <f t="shared" si="2"/>
        <v>#N/A</v>
      </c>
    </row>
    <row r="28" spans="2:12" x14ac:dyDescent="0.25">
      <c r="B28" t="s">
        <v>239</v>
      </c>
      <c r="E28" t="e">
        <f>VLOOKUP(D28,'Drop downs'!A:B,2,FALSE)</f>
        <v>#N/A</v>
      </c>
      <c r="F28" t="e">
        <f t="shared" si="3"/>
        <v>#N/A</v>
      </c>
      <c r="H28" t="e">
        <f>VLOOKUP(G28,'Drop downs'!A:B,2,FALSE)</f>
        <v>#N/A</v>
      </c>
      <c r="I28" t="e">
        <f t="shared" si="1"/>
        <v>#N/A</v>
      </c>
      <c r="K28" t="e">
        <f>VLOOKUP(J28,'Drop downs'!A:B,2,FALSE)</f>
        <v>#N/A</v>
      </c>
      <c r="L28" t="e">
        <f t="shared" si="2"/>
        <v>#N/A</v>
      </c>
    </row>
    <row r="29" spans="2:12" x14ac:dyDescent="0.25">
      <c r="B29" t="s">
        <v>240</v>
      </c>
      <c r="E29" t="e">
        <f>VLOOKUP(D29,'Drop downs'!A:B,2,FALSE)</f>
        <v>#N/A</v>
      </c>
      <c r="F29" t="e">
        <f t="shared" si="3"/>
        <v>#N/A</v>
      </c>
      <c r="H29" t="e">
        <f>VLOOKUP(G29,'Drop downs'!A:B,2,FALSE)</f>
        <v>#N/A</v>
      </c>
      <c r="I29" t="e">
        <f t="shared" si="1"/>
        <v>#N/A</v>
      </c>
      <c r="K29" t="e">
        <f>VLOOKUP(J29,'Drop downs'!A:B,2,FALSE)</f>
        <v>#N/A</v>
      </c>
      <c r="L29" t="e">
        <f t="shared" si="2"/>
        <v>#N/A</v>
      </c>
    </row>
    <row r="30" spans="2:12" x14ac:dyDescent="0.25">
      <c r="B30" t="s">
        <v>241</v>
      </c>
      <c r="E30" t="e">
        <f>VLOOKUP(D30,'Drop downs'!A:B,2,FALSE)</f>
        <v>#N/A</v>
      </c>
      <c r="F30" t="e">
        <f t="shared" si="3"/>
        <v>#N/A</v>
      </c>
      <c r="H30" t="e">
        <f>VLOOKUP(G30,'Drop downs'!A:B,2,FALSE)</f>
        <v>#N/A</v>
      </c>
      <c r="I30" t="e">
        <f t="shared" si="1"/>
        <v>#N/A</v>
      </c>
      <c r="K30" t="e">
        <f>VLOOKUP(J30,'Drop downs'!A:B,2,FALSE)</f>
        <v>#N/A</v>
      </c>
      <c r="L30" t="e">
        <f t="shared" si="2"/>
        <v>#N/A</v>
      </c>
    </row>
    <row r="31" spans="2:12" x14ac:dyDescent="0.25">
      <c r="B31" t="s">
        <v>242</v>
      </c>
      <c r="E31" t="e">
        <f>VLOOKUP(D31,'Drop downs'!A:B,2,FALSE)</f>
        <v>#N/A</v>
      </c>
      <c r="F31" t="e">
        <f t="shared" si="3"/>
        <v>#N/A</v>
      </c>
      <c r="H31" t="e">
        <f>VLOOKUP(G31,'Drop downs'!A:B,2,FALSE)</f>
        <v>#N/A</v>
      </c>
      <c r="I31" t="e">
        <f t="shared" si="1"/>
        <v>#N/A</v>
      </c>
      <c r="K31" t="e">
        <f>VLOOKUP(J31,'Drop downs'!A:B,2,FALSE)</f>
        <v>#N/A</v>
      </c>
      <c r="L31" t="e">
        <f t="shared" si="2"/>
        <v>#N/A</v>
      </c>
    </row>
    <row r="32" spans="2:12" x14ac:dyDescent="0.25">
      <c r="B32" t="s">
        <v>243</v>
      </c>
      <c r="E32" t="e">
        <f>VLOOKUP(D32,'Drop downs'!A:B,2,FALSE)</f>
        <v>#N/A</v>
      </c>
      <c r="F32" t="e">
        <f t="shared" si="3"/>
        <v>#N/A</v>
      </c>
      <c r="H32" t="e">
        <f>VLOOKUP(G32,'Drop downs'!A:B,2,FALSE)</f>
        <v>#N/A</v>
      </c>
      <c r="I32" t="e">
        <f t="shared" si="1"/>
        <v>#N/A</v>
      </c>
      <c r="K32" t="e">
        <f>VLOOKUP(J32,'Drop downs'!A:B,2,FALSE)</f>
        <v>#N/A</v>
      </c>
      <c r="L32" t="e">
        <f t="shared" si="2"/>
        <v>#N/A</v>
      </c>
    </row>
    <row r="33" spans="2:12" x14ac:dyDescent="0.25">
      <c r="B33" t="s">
        <v>244</v>
      </c>
      <c r="E33" t="e">
        <f>VLOOKUP(D33,'Drop downs'!A:B,2,FALSE)</f>
        <v>#N/A</v>
      </c>
      <c r="F33" t="e">
        <f t="shared" si="3"/>
        <v>#N/A</v>
      </c>
      <c r="H33" t="e">
        <f>VLOOKUP(G33,'Drop downs'!A:B,2,FALSE)</f>
        <v>#N/A</v>
      </c>
      <c r="I33" t="e">
        <f t="shared" si="1"/>
        <v>#N/A</v>
      </c>
      <c r="K33" t="e">
        <f>VLOOKUP(J33,'Drop downs'!A:B,2,FALSE)</f>
        <v>#N/A</v>
      </c>
      <c r="L33" t="e">
        <f t="shared" si="2"/>
        <v>#N/A</v>
      </c>
    </row>
    <row r="34" spans="2:12" x14ac:dyDescent="0.25">
      <c r="B34" t="s">
        <v>245</v>
      </c>
      <c r="E34" t="e">
        <f>VLOOKUP(D34,'Drop downs'!A:B,2,FALSE)</f>
        <v>#N/A</v>
      </c>
      <c r="F34" t="e">
        <f t="shared" si="3"/>
        <v>#N/A</v>
      </c>
      <c r="H34" t="e">
        <f>VLOOKUP(G34,'Drop downs'!A:B,2,FALSE)</f>
        <v>#N/A</v>
      </c>
      <c r="I34" t="e">
        <f t="shared" si="1"/>
        <v>#N/A</v>
      </c>
      <c r="K34" t="e">
        <f>VLOOKUP(J34,'Drop downs'!A:B,2,FALSE)</f>
        <v>#N/A</v>
      </c>
      <c r="L34" t="e">
        <f t="shared" si="2"/>
        <v>#N/A</v>
      </c>
    </row>
    <row r="35" spans="2:12" x14ac:dyDescent="0.25">
      <c r="B35" t="s">
        <v>246</v>
      </c>
      <c r="E35" t="e">
        <f>VLOOKUP(D35,'Drop downs'!A:B,2,FALSE)</f>
        <v>#N/A</v>
      </c>
      <c r="F35" t="e">
        <f t="shared" si="3"/>
        <v>#N/A</v>
      </c>
      <c r="H35" t="e">
        <f>VLOOKUP(G35,'Drop downs'!A:B,2,FALSE)</f>
        <v>#N/A</v>
      </c>
      <c r="I35" t="e">
        <f t="shared" si="1"/>
        <v>#N/A</v>
      </c>
      <c r="K35" t="e">
        <f>VLOOKUP(J35,'Drop downs'!A:B,2,FALSE)</f>
        <v>#N/A</v>
      </c>
      <c r="L35" t="e">
        <f t="shared" si="2"/>
        <v>#N/A</v>
      </c>
    </row>
    <row r="36" spans="2:12" x14ac:dyDescent="0.25">
      <c r="B36" t="s">
        <v>247</v>
      </c>
      <c r="E36" t="e">
        <f>VLOOKUP(D36,'Drop downs'!A:B,2,FALSE)</f>
        <v>#N/A</v>
      </c>
      <c r="F36" t="e">
        <f t="shared" si="3"/>
        <v>#N/A</v>
      </c>
      <c r="H36" t="e">
        <f>VLOOKUP(G36,'Drop downs'!A:B,2,FALSE)</f>
        <v>#N/A</v>
      </c>
      <c r="I36" t="e">
        <f t="shared" si="1"/>
        <v>#N/A</v>
      </c>
      <c r="K36" t="e">
        <f>VLOOKUP(J36,'Drop downs'!A:B,2,FALSE)</f>
        <v>#N/A</v>
      </c>
      <c r="L36" t="e">
        <f t="shared" si="2"/>
        <v>#N/A</v>
      </c>
    </row>
    <row r="37" spans="2:12" x14ac:dyDescent="0.25">
      <c r="B37" t="s">
        <v>248</v>
      </c>
      <c r="E37" t="e">
        <f>VLOOKUP(D37,'Drop downs'!A:B,2,FALSE)</f>
        <v>#N/A</v>
      </c>
      <c r="F37" t="e">
        <f t="shared" si="3"/>
        <v>#N/A</v>
      </c>
      <c r="H37" t="e">
        <f>VLOOKUP(G37,'Drop downs'!A:B,2,FALSE)</f>
        <v>#N/A</v>
      </c>
      <c r="I37" t="e">
        <f t="shared" si="1"/>
        <v>#N/A</v>
      </c>
      <c r="K37" t="e">
        <f>VLOOKUP(J37,'Drop downs'!A:B,2,FALSE)</f>
        <v>#N/A</v>
      </c>
      <c r="L37" t="e">
        <f t="shared" si="2"/>
        <v>#N/A</v>
      </c>
    </row>
    <row r="38" spans="2:12" x14ac:dyDescent="0.25">
      <c r="B38" t="s">
        <v>249</v>
      </c>
      <c r="E38" t="e">
        <f>VLOOKUP(D38,'Drop downs'!A:B,2,FALSE)</f>
        <v>#N/A</v>
      </c>
      <c r="F38" t="e">
        <f t="shared" si="3"/>
        <v>#N/A</v>
      </c>
      <c r="H38" t="e">
        <f>VLOOKUP(G38,'Drop downs'!A:B,2,FALSE)</f>
        <v>#N/A</v>
      </c>
      <c r="I38" t="e">
        <f t="shared" si="1"/>
        <v>#N/A</v>
      </c>
      <c r="K38" t="e">
        <f>VLOOKUP(J38,'Drop downs'!A:B,2,FALSE)</f>
        <v>#N/A</v>
      </c>
      <c r="L38" t="e">
        <f t="shared" si="2"/>
        <v>#N/A</v>
      </c>
    </row>
    <row r="39" spans="2:12" x14ac:dyDescent="0.25">
      <c r="B39" t="s">
        <v>250</v>
      </c>
      <c r="E39" t="e">
        <f>VLOOKUP(D39,'Drop downs'!A:B,2,FALSE)</f>
        <v>#N/A</v>
      </c>
      <c r="F39" t="e">
        <f t="shared" si="3"/>
        <v>#N/A</v>
      </c>
      <c r="H39" t="e">
        <f>VLOOKUP(G39,'Drop downs'!A:B,2,FALSE)</f>
        <v>#N/A</v>
      </c>
      <c r="I39" t="e">
        <f t="shared" si="1"/>
        <v>#N/A</v>
      </c>
      <c r="K39" t="e">
        <f>VLOOKUP(J39,'Drop downs'!A:B,2,FALSE)</f>
        <v>#N/A</v>
      </c>
      <c r="L39" t="e">
        <f t="shared" si="2"/>
        <v>#N/A</v>
      </c>
    </row>
    <row r="40" spans="2:12" x14ac:dyDescent="0.25">
      <c r="B40" t="s">
        <v>251</v>
      </c>
      <c r="E40" t="e">
        <f>VLOOKUP(D40,'Drop downs'!A:B,2,FALSE)</f>
        <v>#N/A</v>
      </c>
      <c r="F40" t="e">
        <f t="shared" si="3"/>
        <v>#N/A</v>
      </c>
      <c r="H40" t="e">
        <f>VLOOKUP(G40,'Drop downs'!A:B,2,FALSE)</f>
        <v>#N/A</v>
      </c>
      <c r="I40" t="e">
        <f t="shared" si="1"/>
        <v>#N/A</v>
      </c>
      <c r="K40" t="e">
        <f>VLOOKUP(J40,'Drop downs'!A:B,2,FALSE)</f>
        <v>#N/A</v>
      </c>
      <c r="L40" t="e">
        <f t="shared" si="2"/>
        <v>#N/A</v>
      </c>
    </row>
    <row r="41" spans="2:12" x14ac:dyDescent="0.25">
      <c r="B41" t="s">
        <v>252</v>
      </c>
      <c r="E41" t="e">
        <f>VLOOKUP(D41,'Drop downs'!A:B,2,FALSE)</f>
        <v>#N/A</v>
      </c>
      <c r="F41" t="e">
        <f t="shared" si="3"/>
        <v>#N/A</v>
      </c>
      <c r="H41" t="e">
        <f>VLOOKUP(G41,'Drop downs'!A:B,2,FALSE)</f>
        <v>#N/A</v>
      </c>
      <c r="I41" t="e">
        <f t="shared" si="1"/>
        <v>#N/A</v>
      </c>
      <c r="K41" t="e">
        <f>VLOOKUP(J41,'Drop downs'!A:B,2,FALSE)</f>
        <v>#N/A</v>
      </c>
      <c r="L41" t="e">
        <f t="shared" si="2"/>
        <v>#N/A</v>
      </c>
    </row>
    <row r="42" spans="2:12" x14ac:dyDescent="0.25">
      <c r="B42" t="s">
        <v>253</v>
      </c>
      <c r="E42" t="e">
        <f>VLOOKUP(D42,'Drop downs'!A:B,2,FALSE)</f>
        <v>#N/A</v>
      </c>
      <c r="F42" t="e">
        <f t="shared" si="3"/>
        <v>#N/A</v>
      </c>
      <c r="H42" t="e">
        <f>VLOOKUP(G42,'Drop downs'!A:B,2,FALSE)</f>
        <v>#N/A</v>
      </c>
      <c r="I42" t="e">
        <f t="shared" si="1"/>
        <v>#N/A</v>
      </c>
      <c r="K42" t="e">
        <f>VLOOKUP(J42,'Drop downs'!A:B,2,FALSE)</f>
        <v>#N/A</v>
      </c>
      <c r="L42" t="e">
        <f t="shared" si="2"/>
        <v>#N/A</v>
      </c>
    </row>
    <row r="43" spans="2:12" x14ac:dyDescent="0.25">
      <c r="B43" t="s">
        <v>254</v>
      </c>
      <c r="E43" t="e">
        <f>VLOOKUP(D43,'Drop downs'!A:B,2,FALSE)</f>
        <v>#N/A</v>
      </c>
      <c r="F43" t="e">
        <f t="shared" si="3"/>
        <v>#N/A</v>
      </c>
      <c r="H43" t="e">
        <f>VLOOKUP(G43,'Drop downs'!A:B,2,FALSE)</f>
        <v>#N/A</v>
      </c>
      <c r="I43" t="e">
        <f t="shared" si="1"/>
        <v>#N/A</v>
      </c>
      <c r="K43" t="e">
        <f>VLOOKUP(J43,'Drop downs'!A:B,2,FALSE)</f>
        <v>#N/A</v>
      </c>
      <c r="L43" t="e">
        <f t="shared" si="2"/>
        <v>#N/A</v>
      </c>
    </row>
    <row r="44" spans="2:12" x14ac:dyDescent="0.25">
      <c r="B44" t="s">
        <v>255</v>
      </c>
      <c r="E44" t="e">
        <f>VLOOKUP(D44,'Drop downs'!A:B,2,FALSE)</f>
        <v>#N/A</v>
      </c>
      <c r="F44" t="e">
        <f t="shared" si="3"/>
        <v>#N/A</v>
      </c>
      <c r="H44" t="e">
        <f>VLOOKUP(G44,'Drop downs'!A:B,2,FALSE)</f>
        <v>#N/A</v>
      </c>
      <c r="I44" t="e">
        <f t="shared" si="1"/>
        <v>#N/A</v>
      </c>
      <c r="K44" t="e">
        <f>VLOOKUP(J44,'Drop downs'!A:B,2,FALSE)</f>
        <v>#N/A</v>
      </c>
      <c r="L44" t="e">
        <f t="shared" si="2"/>
        <v>#N/A</v>
      </c>
    </row>
    <row r="45" spans="2:12" x14ac:dyDescent="0.25">
      <c r="B45" t="s">
        <v>256</v>
      </c>
      <c r="E45" t="e">
        <f>VLOOKUP(D45,'Drop downs'!A:B,2,FALSE)</f>
        <v>#N/A</v>
      </c>
      <c r="F45" t="e">
        <f t="shared" si="3"/>
        <v>#N/A</v>
      </c>
      <c r="H45" t="e">
        <f>VLOOKUP(G45,'Drop downs'!A:B,2,FALSE)</f>
        <v>#N/A</v>
      </c>
      <c r="I45" t="e">
        <f t="shared" si="1"/>
        <v>#N/A</v>
      </c>
      <c r="K45" t="e">
        <f>VLOOKUP(J45,'Drop downs'!A:B,2,FALSE)</f>
        <v>#N/A</v>
      </c>
      <c r="L45" t="e">
        <f t="shared" si="2"/>
        <v>#N/A</v>
      </c>
    </row>
    <row r="46" spans="2:12" x14ac:dyDescent="0.25">
      <c r="B46" t="s">
        <v>257</v>
      </c>
      <c r="E46" t="e">
        <f>VLOOKUP(D46,'Drop downs'!A:B,2,FALSE)</f>
        <v>#N/A</v>
      </c>
      <c r="F46" t="e">
        <f t="shared" si="3"/>
        <v>#N/A</v>
      </c>
      <c r="H46" t="e">
        <f>VLOOKUP(G46,'Drop downs'!A:B,2,FALSE)</f>
        <v>#N/A</v>
      </c>
      <c r="I46" t="e">
        <f t="shared" si="1"/>
        <v>#N/A</v>
      </c>
      <c r="K46" t="e">
        <f>VLOOKUP(J46,'Drop downs'!A:B,2,FALSE)</f>
        <v>#N/A</v>
      </c>
      <c r="L46" t="e">
        <f t="shared" si="2"/>
        <v>#N/A</v>
      </c>
    </row>
    <row r="47" spans="2:12" x14ac:dyDescent="0.25">
      <c r="B47" t="s">
        <v>258</v>
      </c>
      <c r="E47" t="e">
        <f>VLOOKUP(D47,'Drop downs'!A:B,2,FALSE)</f>
        <v>#N/A</v>
      </c>
      <c r="F47" t="e">
        <f t="shared" si="3"/>
        <v>#N/A</v>
      </c>
      <c r="H47" t="e">
        <f>VLOOKUP(G47,'Drop downs'!A:B,2,FALSE)</f>
        <v>#N/A</v>
      </c>
      <c r="I47" t="e">
        <f t="shared" si="1"/>
        <v>#N/A</v>
      </c>
      <c r="K47" t="e">
        <f>VLOOKUP(J47,'Drop downs'!A:B,2,FALSE)</f>
        <v>#N/A</v>
      </c>
      <c r="L47" t="e">
        <f t="shared" si="2"/>
        <v>#N/A</v>
      </c>
    </row>
    <row r="48" spans="2:12" x14ac:dyDescent="0.25">
      <c r="B48" t="s">
        <v>259</v>
      </c>
      <c r="E48" t="e">
        <f>VLOOKUP(D48,'Drop downs'!A:B,2,FALSE)</f>
        <v>#N/A</v>
      </c>
      <c r="F48" t="e">
        <f t="shared" si="3"/>
        <v>#N/A</v>
      </c>
      <c r="H48" t="e">
        <f>VLOOKUP(G48,'Drop downs'!A:B,2,FALSE)</f>
        <v>#N/A</v>
      </c>
      <c r="I48" t="e">
        <f t="shared" si="1"/>
        <v>#N/A</v>
      </c>
      <c r="K48" t="e">
        <f>VLOOKUP(J48,'Drop downs'!A:B,2,FALSE)</f>
        <v>#N/A</v>
      </c>
      <c r="L48" t="e">
        <f t="shared" si="2"/>
        <v>#N/A</v>
      </c>
    </row>
    <row r="49" spans="2:12" x14ac:dyDescent="0.25">
      <c r="B49" t="s">
        <v>260</v>
      </c>
      <c r="E49" t="e">
        <f>VLOOKUP(D49,'Drop downs'!A:B,2,FALSE)</f>
        <v>#N/A</v>
      </c>
      <c r="F49" t="e">
        <f t="shared" si="3"/>
        <v>#N/A</v>
      </c>
      <c r="H49" t="e">
        <f>VLOOKUP(G49,'Drop downs'!A:B,2,FALSE)</f>
        <v>#N/A</v>
      </c>
      <c r="I49" t="e">
        <f t="shared" si="1"/>
        <v>#N/A</v>
      </c>
      <c r="K49" t="e">
        <f>VLOOKUP(J49,'Drop downs'!A:B,2,FALSE)</f>
        <v>#N/A</v>
      </c>
      <c r="L49" t="e">
        <f t="shared" si="2"/>
        <v>#N/A</v>
      </c>
    </row>
    <row r="50" spans="2:12" x14ac:dyDescent="0.25">
      <c r="B50" t="s">
        <v>261</v>
      </c>
      <c r="E50" t="e">
        <f>VLOOKUP(D50,'Drop downs'!A:B,2,FALSE)</f>
        <v>#N/A</v>
      </c>
      <c r="F50" t="e">
        <f t="shared" si="3"/>
        <v>#N/A</v>
      </c>
      <c r="H50" t="e">
        <f>VLOOKUP(G50,'Drop downs'!A:B,2,FALSE)</f>
        <v>#N/A</v>
      </c>
      <c r="I50" t="e">
        <f t="shared" si="1"/>
        <v>#N/A</v>
      </c>
      <c r="K50" t="e">
        <f>VLOOKUP(J50,'Drop downs'!A:B,2,FALSE)</f>
        <v>#N/A</v>
      </c>
      <c r="L50" t="e">
        <f t="shared" si="2"/>
        <v>#N/A</v>
      </c>
    </row>
    <row r="51" spans="2:12" x14ac:dyDescent="0.25">
      <c r="B51" t="s">
        <v>262</v>
      </c>
      <c r="E51" t="e">
        <f>VLOOKUP(D51,'Drop downs'!A:B,2,FALSE)</f>
        <v>#N/A</v>
      </c>
      <c r="F51" t="e">
        <f t="shared" si="3"/>
        <v>#N/A</v>
      </c>
      <c r="H51" t="e">
        <f>VLOOKUP(G51,'Drop downs'!A:B,2,FALSE)</f>
        <v>#N/A</v>
      </c>
      <c r="I51" t="e">
        <f t="shared" si="1"/>
        <v>#N/A</v>
      </c>
      <c r="K51" t="e">
        <f>VLOOKUP(J51,'Drop downs'!A:B,2,FALSE)</f>
        <v>#N/A</v>
      </c>
      <c r="L51" t="e">
        <f t="shared" si="2"/>
        <v>#N/A</v>
      </c>
    </row>
    <row r="52" spans="2:12" x14ac:dyDescent="0.25">
      <c r="B52" t="s">
        <v>263</v>
      </c>
      <c r="E52" t="e">
        <f>VLOOKUP(D52,'Drop downs'!A:B,2,FALSE)</f>
        <v>#N/A</v>
      </c>
      <c r="F52" t="e">
        <f t="shared" si="3"/>
        <v>#N/A</v>
      </c>
      <c r="H52" t="e">
        <f>VLOOKUP(G52,'Drop downs'!A:B,2,FALSE)</f>
        <v>#N/A</v>
      </c>
      <c r="I52" t="e">
        <f t="shared" si="1"/>
        <v>#N/A</v>
      </c>
      <c r="K52" t="e">
        <f>VLOOKUP(J52,'Drop downs'!A:B,2,FALSE)</f>
        <v>#N/A</v>
      </c>
      <c r="L52" t="e">
        <f t="shared" si="2"/>
        <v>#N/A</v>
      </c>
    </row>
    <row r="53" spans="2:12" x14ac:dyDescent="0.25">
      <c r="B53" t="s">
        <v>264</v>
      </c>
      <c r="E53" t="e">
        <f>VLOOKUP(D53,'Drop downs'!A:B,2,FALSE)</f>
        <v>#N/A</v>
      </c>
      <c r="F53" t="e">
        <f t="shared" si="3"/>
        <v>#N/A</v>
      </c>
      <c r="H53" t="e">
        <f>VLOOKUP(G53,'Drop downs'!A:B,2,FALSE)</f>
        <v>#N/A</v>
      </c>
      <c r="I53" t="e">
        <f t="shared" si="1"/>
        <v>#N/A</v>
      </c>
      <c r="K53" t="e">
        <f>VLOOKUP(J53,'Drop downs'!A:B,2,FALSE)</f>
        <v>#N/A</v>
      </c>
      <c r="L53" t="e">
        <f t="shared" si="2"/>
        <v>#N/A</v>
      </c>
    </row>
    <row r="54" spans="2:12" x14ac:dyDescent="0.25">
      <c r="B54" t="s">
        <v>265</v>
      </c>
      <c r="E54" t="e">
        <f>VLOOKUP(D54,'Drop downs'!A:B,2,FALSE)</f>
        <v>#N/A</v>
      </c>
      <c r="F54" t="e">
        <f t="shared" si="3"/>
        <v>#N/A</v>
      </c>
      <c r="H54" t="e">
        <f>VLOOKUP(G54,'Drop downs'!A:B,2,FALSE)</f>
        <v>#N/A</v>
      </c>
      <c r="I54" t="e">
        <f t="shared" si="1"/>
        <v>#N/A</v>
      </c>
      <c r="K54" t="e">
        <f>VLOOKUP(J54,'Drop downs'!A:B,2,FALSE)</f>
        <v>#N/A</v>
      </c>
      <c r="L54" t="e">
        <f t="shared" si="2"/>
        <v>#N/A</v>
      </c>
    </row>
    <row r="55" spans="2:12" x14ac:dyDescent="0.25">
      <c r="B55" t="s">
        <v>266</v>
      </c>
      <c r="E55" t="e">
        <f>VLOOKUP(D55,'Drop downs'!A:B,2,FALSE)</f>
        <v>#N/A</v>
      </c>
      <c r="F55" t="e">
        <f t="shared" si="3"/>
        <v>#N/A</v>
      </c>
      <c r="H55" t="e">
        <f>VLOOKUP(G55,'Drop downs'!A:B,2,FALSE)</f>
        <v>#N/A</v>
      </c>
      <c r="I55" t="e">
        <f t="shared" si="1"/>
        <v>#N/A</v>
      </c>
      <c r="K55" t="e">
        <f>VLOOKUP(J55,'Drop downs'!A:B,2,FALSE)</f>
        <v>#N/A</v>
      </c>
      <c r="L55" t="e">
        <f t="shared" si="2"/>
        <v>#N/A</v>
      </c>
    </row>
    <row r="56" spans="2:12" x14ac:dyDescent="0.25">
      <c r="B56" t="s">
        <v>267</v>
      </c>
      <c r="E56" t="e">
        <f>VLOOKUP(D56,'Drop downs'!A:B,2,FALSE)</f>
        <v>#N/A</v>
      </c>
      <c r="F56" t="e">
        <f t="shared" si="3"/>
        <v>#N/A</v>
      </c>
      <c r="H56" t="e">
        <f>VLOOKUP(G56,'Drop downs'!A:B,2,FALSE)</f>
        <v>#N/A</v>
      </c>
      <c r="I56" t="e">
        <f t="shared" si="1"/>
        <v>#N/A</v>
      </c>
      <c r="K56" t="e">
        <f>VLOOKUP(J56,'Drop downs'!A:B,2,FALSE)</f>
        <v>#N/A</v>
      </c>
      <c r="L56" t="e">
        <f t="shared" si="2"/>
        <v>#N/A</v>
      </c>
    </row>
    <row r="57" spans="2:12" x14ac:dyDescent="0.25">
      <c r="B57" t="s">
        <v>268</v>
      </c>
      <c r="E57" t="e">
        <f>VLOOKUP(D57,'Drop downs'!A:B,2,FALSE)</f>
        <v>#N/A</v>
      </c>
      <c r="F57" t="e">
        <f t="shared" si="3"/>
        <v>#N/A</v>
      </c>
      <c r="H57" t="e">
        <f>VLOOKUP(G57,'Drop downs'!A:B,2,FALSE)</f>
        <v>#N/A</v>
      </c>
      <c r="I57" t="e">
        <f t="shared" si="1"/>
        <v>#N/A</v>
      </c>
      <c r="K57" t="e">
        <f>VLOOKUP(J57,'Drop downs'!A:B,2,FALSE)</f>
        <v>#N/A</v>
      </c>
      <c r="L57" t="e">
        <f t="shared" si="2"/>
        <v>#N/A</v>
      </c>
    </row>
    <row r="58" spans="2:12" x14ac:dyDescent="0.25">
      <c r="B58" t="s">
        <v>269</v>
      </c>
      <c r="E58" t="e">
        <f>VLOOKUP(D58,'Drop downs'!A:B,2,FALSE)</f>
        <v>#N/A</v>
      </c>
      <c r="F58" t="e">
        <f t="shared" si="3"/>
        <v>#N/A</v>
      </c>
      <c r="H58" t="e">
        <f>VLOOKUP(G58,'Drop downs'!A:B,2,FALSE)</f>
        <v>#N/A</v>
      </c>
      <c r="I58" t="e">
        <f t="shared" si="1"/>
        <v>#N/A</v>
      </c>
      <c r="K58" t="e">
        <f>VLOOKUP(J58,'Drop downs'!A:B,2,FALSE)</f>
        <v>#N/A</v>
      </c>
      <c r="L58" t="e">
        <f t="shared" si="2"/>
        <v>#N/A</v>
      </c>
    </row>
    <row r="59" spans="2:12" x14ac:dyDescent="0.25">
      <c r="B59" t="s">
        <v>270</v>
      </c>
      <c r="E59" t="e">
        <f>VLOOKUP(D59,'Drop downs'!A:B,2,FALSE)</f>
        <v>#N/A</v>
      </c>
      <c r="F59" t="e">
        <f t="shared" si="3"/>
        <v>#N/A</v>
      </c>
      <c r="H59" t="e">
        <f>VLOOKUP(G59,'Drop downs'!A:B,2,FALSE)</f>
        <v>#N/A</v>
      </c>
      <c r="I59" t="e">
        <f t="shared" si="1"/>
        <v>#N/A</v>
      </c>
      <c r="K59" t="e">
        <f>VLOOKUP(J59,'Drop downs'!A:B,2,FALSE)</f>
        <v>#N/A</v>
      </c>
      <c r="L59" t="e">
        <f t="shared" si="2"/>
        <v>#N/A</v>
      </c>
    </row>
    <row r="60" spans="2:12" x14ac:dyDescent="0.25">
      <c r="B60" t="s">
        <v>271</v>
      </c>
      <c r="E60" t="e">
        <f>VLOOKUP(D60,'Drop downs'!A:B,2,FALSE)</f>
        <v>#N/A</v>
      </c>
      <c r="F60" t="e">
        <f t="shared" si="3"/>
        <v>#N/A</v>
      </c>
      <c r="H60" t="e">
        <f>VLOOKUP(G60,'Drop downs'!A:B,2,FALSE)</f>
        <v>#N/A</v>
      </c>
      <c r="I60" t="e">
        <f t="shared" si="1"/>
        <v>#N/A</v>
      </c>
      <c r="K60" t="e">
        <f>VLOOKUP(J60,'Drop downs'!A:B,2,FALSE)</f>
        <v>#N/A</v>
      </c>
      <c r="L60" t="e">
        <f t="shared" si="2"/>
        <v>#N/A</v>
      </c>
    </row>
    <row r="61" spans="2:12" x14ac:dyDescent="0.25">
      <c r="B61" t="s">
        <v>272</v>
      </c>
      <c r="E61" t="e">
        <f>VLOOKUP(D61,'Drop downs'!A:B,2,FALSE)</f>
        <v>#N/A</v>
      </c>
      <c r="F61" t="e">
        <f t="shared" si="3"/>
        <v>#N/A</v>
      </c>
      <c r="H61" t="e">
        <f>VLOOKUP(G61,'Drop downs'!A:B,2,FALSE)</f>
        <v>#N/A</v>
      </c>
      <c r="I61" t="e">
        <f t="shared" si="1"/>
        <v>#N/A</v>
      </c>
      <c r="K61" t="e">
        <f>VLOOKUP(J61,'Drop downs'!A:B,2,FALSE)</f>
        <v>#N/A</v>
      </c>
      <c r="L61" t="e">
        <f t="shared" si="2"/>
        <v>#N/A</v>
      </c>
    </row>
    <row r="62" spans="2:12" x14ac:dyDescent="0.25">
      <c r="B62" t="s">
        <v>273</v>
      </c>
      <c r="E62" t="e">
        <f>VLOOKUP(D62,'Drop downs'!A:B,2,FALSE)</f>
        <v>#N/A</v>
      </c>
      <c r="F62" t="e">
        <f t="shared" si="3"/>
        <v>#N/A</v>
      </c>
      <c r="H62" t="e">
        <f>VLOOKUP(G62,'Drop downs'!A:B,2,FALSE)</f>
        <v>#N/A</v>
      </c>
      <c r="I62" t="e">
        <f t="shared" si="1"/>
        <v>#N/A</v>
      </c>
      <c r="K62" t="e">
        <f>VLOOKUP(J62,'Drop downs'!A:B,2,FALSE)</f>
        <v>#N/A</v>
      </c>
      <c r="L62" t="e">
        <f t="shared" si="2"/>
        <v>#N/A</v>
      </c>
    </row>
    <row r="63" spans="2:12" x14ac:dyDescent="0.25">
      <c r="B63" t="s">
        <v>274</v>
      </c>
      <c r="E63" t="e">
        <f>VLOOKUP(D63,'Drop downs'!A:B,2,FALSE)</f>
        <v>#N/A</v>
      </c>
      <c r="F63" t="e">
        <f t="shared" si="3"/>
        <v>#N/A</v>
      </c>
      <c r="H63" t="e">
        <f>VLOOKUP(G63,'Drop downs'!A:B,2,FALSE)</f>
        <v>#N/A</v>
      </c>
      <c r="I63" t="e">
        <f t="shared" si="1"/>
        <v>#N/A</v>
      </c>
      <c r="K63" t="e">
        <f>VLOOKUP(J63,'Drop downs'!A:B,2,FALSE)</f>
        <v>#N/A</v>
      </c>
      <c r="L63" t="e">
        <f t="shared" si="2"/>
        <v>#N/A</v>
      </c>
    </row>
    <row r="64" spans="2:12" x14ac:dyDescent="0.25">
      <c r="B64" t="s">
        <v>275</v>
      </c>
      <c r="E64" t="e">
        <f>VLOOKUP(D64,'Drop downs'!A:B,2,FALSE)</f>
        <v>#N/A</v>
      </c>
      <c r="F64" t="e">
        <f t="shared" si="3"/>
        <v>#N/A</v>
      </c>
      <c r="H64" t="e">
        <f>VLOOKUP(G64,'Drop downs'!A:B,2,FALSE)</f>
        <v>#N/A</v>
      </c>
      <c r="I64" t="e">
        <f t="shared" si="1"/>
        <v>#N/A</v>
      </c>
      <c r="K64" t="e">
        <f>VLOOKUP(J64,'Drop downs'!A:B,2,FALSE)</f>
        <v>#N/A</v>
      </c>
      <c r="L64" t="e">
        <f t="shared" si="2"/>
        <v>#N/A</v>
      </c>
    </row>
    <row r="65" spans="2:12" x14ac:dyDescent="0.25">
      <c r="B65" t="s">
        <v>276</v>
      </c>
      <c r="E65" t="e">
        <f>VLOOKUP(D65,'Drop downs'!A:B,2,FALSE)</f>
        <v>#N/A</v>
      </c>
      <c r="F65" t="e">
        <f t="shared" si="3"/>
        <v>#N/A</v>
      </c>
      <c r="H65" t="e">
        <f>VLOOKUP(G65,'Drop downs'!A:B,2,FALSE)</f>
        <v>#N/A</v>
      </c>
      <c r="I65" t="e">
        <f t="shared" si="1"/>
        <v>#N/A</v>
      </c>
      <c r="K65" t="e">
        <f>VLOOKUP(J65,'Drop downs'!A:B,2,FALSE)</f>
        <v>#N/A</v>
      </c>
      <c r="L65" t="e">
        <f t="shared" si="2"/>
        <v>#N/A</v>
      </c>
    </row>
    <row r="66" spans="2:12" x14ac:dyDescent="0.25">
      <c r="B66" t="s">
        <v>277</v>
      </c>
      <c r="E66" t="e">
        <f>VLOOKUP(D66,'Drop downs'!A:B,2,FALSE)</f>
        <v>#N/A</v>
      </c>
      <c r="F66" t="e">
        <f t="shared" si="3"/>
        <v>#N/A</v>
      </c>
      <c r="H66" t="e">
        <f>VLOOKUP(G66,'Drop downs'!A:B,2,FALSE)</f>
        <v>#N/A</v>
      </c>
      <c r="I66" t="e">
        <f t="shared" si="1"/>
        <v>#N/A</v>
      </c>
      <c r="K66" t="e">
        <f>VLOOKUP(J66,'Drop downs'!A:B,2,FALSE)</f>
        <v>#N/A</v>
      </c>
      <c r="L66" t="e">
        <f t="shared" si="2"/>
        <v>#N/A</v>
      </c>
    </row>
    <row r="67" spans="2:12" x14ac:dyDescent="0.25">
      <c r="B67" t="s">
        <v>278</v>
      </c>
      <c r="E67" t="e">
        <f>VLOOKUP(D67,'Drop downs'!A:B,2,FALSE)</f>
        <v>#N/A</v>
      </c>
      <c r="F67" t="e">
        <f t="shared" si="3"/>
        <v>#N/A</v>
      </c>
      <c r="H67" t="e">
        <f>VLOOKUP(G67,'Drop downs'!A:B,2,FALSE)</f>
        <v>#N/A</v>
      </c>
      <c r="I67" t="e">
        <f t="shared" si="1"/>
        <v>#N/A</v>
      </c>
      <c r="K67" t="e">
        <f>VLOOKUP(J67,'Drop downs'!A:B,2,FALSE)</f>
        <v>#N/A</v>
      </c>
      <c r="L67" t="e">
        <f t="shared" si="2"/>
        <v>#N/A</v>
      </c>
    </row>
    <row r="68" spans="2:12" x14ac:dyDescent="0.25">
      <c r="B68" t="s">
        <v>279</v>
      </c>
      <c r="E68" t="e">
        <f>VLOOKUP(D68,'Drop downs'!A:B,2,FALSE)</f>
        <v>#N/A</v>
      </c>
      <c r="F68" t="e">
        <f t="shared" si="3"/>
        <v>#N/A</v>
      </c>
      <c r="H68" t="e">
        <f>VLOOKUP(G68,'Drop downs'!A:B,2,FALSE)</f>
        <v>#N/A</v>
      </c>
      <c r="I68" t="e">
        <f t="shared" si="1"/>
        <v>#N/A</v>
      </c>
      <c r="K68" t="e">
        <f>VLOOKUP(J68,'Drop downs'!A:B,2,FALSE)</f>
        <v>#N/A</v>
      </c>
      <c r="L68" t="e">
        <f t="shared" si="2"/>
        <v>#N/A</v>
      </c>
    </row>
  </sheetData>
  <mergeCells count="11">
    <mergeCell ref="G2:K7"/>
    <mergeCell ref="C15:E15"/>
    <mergeCell ref="D19:F19"/>
    <mergeCell ref="G19:I19"/>
    <mergeCell ref="J19:L19"/>
    <mergeCell ref="G10:H10"/>
    <mergeCell ref="I10:J10"/>
    <mergeCell ref="K10:L10"/>
    <mergeCell ref="C12:E12"/>
    <mergeCell ref="C13:E13"/>
    <mergeCell ref="C14:E14"/>
  </mergeCells>
  <phoneticPr fontId="9" type="noConversion"/>
  <conditionalFormatting sqref="E6">
    <cfRule type="iconSet" priority="2">
      <iconSet showValue="0">
        <cfvo type="percent" val="0"/>
        <cfvo type="num" val="0.75"/>
        <cfvo type="num" val="0.8"/>
      </iconSet>
    </cfRule>
  </conditionalFormatting>
  <conditionalFormatting sqref="E7:E8">
    <cfRule type="iconSet" priority="1">
      <iconSet showValue="0">
        <cfvo type="percent" val="0"/>
        <cfvo type="num" val="0.75"/>
        <cfvo type="num" val="0.8"/>
      </iconSet>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2EF3E3BB-1FC3-4B2A-A196-8B22E3AE8A17}">
          <x14:formula1>
            <xm:f>'Drop downs'!$A$2:$A$5</xm:f>
          </x14:formula1>
          <xm:sqref>G21:G68 J21:J68 D21:D68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D0D0-9510-402B-BBF9-77DC26CF5B8A}">
  <dimension ref="B1:N105"/>
  <sheetViews>
    <sheetView showGridLines="0" topLeftCell="A9" zoomScale="80" zoomScaleNormal="80" workbookViewId="0">
      <selection activeCell="D29" sqref="D29"/>
    </sheetView>
  </sheetViews>
  <sheetFormatPr defaultRowHeight="15" x14ac:dyDescent="0.25"/>
  <cols>
    <col min="1" max="1" width="4" customWidth="1"/>
    <col min="2" max="2" width="23.54296875" customWidth="1"/>
    <col min="3" max="3" width="13.08984375" customWidth="1"/>
    <col min="4" max="4" width="19.1796875" customWidth="1"/>
    <col min="5" max="5" width="15.8164062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 min="13" max="13" width="2.1796875" customWidth="1"/>
  </cols>
  <sheetData>
    <row r="1" spans="2:12" ht="21" x14ac:dyDescent="0.4">
      <c r="B1" s="16" t="s">
        <v>291</v>
      </c>
    </row>
    <row r="2" spans="2:12" ht="6.75" customHeight="1" thickBot="1" x14ac:dyDescent="0.35">
      <c r="B2" s="2"/>
    </row>
    <row r="3" spans="2:12" ht="16.5" customHeight="1" thickTop="1" x14ac:dyDescent="0.3">
      <c r="B3" s="2"/>
      <c r="G3" s="135" t="s">
        <v>292</v>
      </c>
      <c r="H3" s="116"/>
      <c r="I3" s="116"/>
      <c r="J3" s="117"/>
    </row>
    <row r="4" spans="2:12" ht="9" customHeight="1" x14ac:dyDescent="0.3">
      <c r="B4" s="2"/>
      <c r="G4" s="118"/>
      <c r="H4" s="119"/>
      <c r="I4" s="119"/>
      <c r="J4" s="120"/>
    </row>
    <row r="5" spans="2:12" ht="30.75" customHeight="1" x14ac:dyDescent="0.3">
      <c r="B5" s="13" t="s">
        <v>35</v>
      </c>
      <c r="C5" s="13" t="s">
        <v>36</v>
      </c>
      <c r="D5" s="25" t="s">
        <v>44</v>
      </c>
      <c r="E5" s="13" t="s">
        <v>37</v>
      </c>
      <c r="G5" s="118"/>
      <c r="H5" s="119"/>
      <c r="I5" s="119"/>
      <c r="J5" s="120"/>
    </row>
    <row r="6" spans="2:12" x14ac:dyDescent="0.25">
      <c r="B6" s="8" t="s">
        <v>6</v>
      </c>
      <c r="C6" s="9">
        <f>'Estate summary'!C6</f>
        <v>0</v>
      </c>
      <c r="D6" s="10" t="e">
        <f>SUM(H14:H15)</f>
        <v>#DIV/0!</v>
      </c>
      <c r="E6" s="10" t="e">
        <f>D6</f>
        <v>#DIV/0!</v>
      </c>
      <c r="G6" s="118"/>
      <c r="H6" s="119"/>
      <c r="I6" s="119"/>
      <c r="J6" s="120"/>
    </row>
    <row r="7" spans="2:12" ht="15.6" thickBot="1" x14ac:dyDescent="0.3">
      <c r="B7" s="8" t="s">
        <v>34</v>
      </c>
      <c r="C7" s="9"/>
      <c r="D7" s="10" t="e">
        <f>SUM(J14:J15)</f>
        <v>#DIV/0!</v>
      </c>
      <c r="E7" s="10" t="e">
        <f>D7</f>
        <v>#DIV/0!</v>
      </c>
      <c r="G7" s="121"/>
      <c r="H7" s="122"/>
      <c r="I7" s="122"/>
      <c r="J7" s="123"/>
    </row>
    <row r="8" spans="2:12" ht="15.6" thickTop="1"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30" customHeight="1" x14ac:dyDescent="0.25">
      <c r="B12" s="12" t="s">
        <v>29</v>
      </c>
      <c r="C12" s="131" t="s">
        <v>122</v>
      </c>
      <c r="D12" s="131"/>
      <c r="E12" s="131"/>
      <c r="G12" s="22">
        <f>SUMIF(Table134[[#All],[Level]],"1",Table134[[#All],[Number of trees]])</f>
        <v>0</v>
      </c>
      <c r="H12" s="23" t="e">
        <f>G12/SUM(G12:G15)</f>
        <v>#DIV/0!</v>
      </c>
      <c r="I12" s="22">
        <f>SUMIF(Table134[[#All],[Level3]],"1",Table134[[#All],[Number of trees]])</f>
        <v>0</v>
      </c>
      <c r="J12" s="23" t="e">
        <f>I12/SUM(I12:I15)</f>
        <v>#DIV/0!</v>
      </c>
      <c r="K12" s="22">
        <f>SUMIF(Table134[[#All],[Level2]],"1",Table134[[#All],[Number of trees]])</f>
        <v>0</v>
      </c>
      <c r="L12" s="23" t="e">
        <f>K12/SUM(K12:K15)</f>
        <v>#DIV/0!</v>
      </c>
    </row>
    <row r="13" spans="2:12" ht="30" customHeight="1" x14ac:dyDescent="0.25">
      <c r="B13" s="12" t="s">
        <v>31</v>
      </c>
      <c r="C13" s="131" t="s">
        <v>123</v>
      </c>
      <c r="D13" s="131"/>
      <c r="E13" s="131"/>
      <c r="G13" s="24">
        <f>SUMIF(Table134[[#All],[Level]],"2",Table134[[#All],[Number of trees]])</f>
        <v>0</v>
      </c>
      <c r="H13" s="10" t="e">
        <f>G13/SUM(G12:G15)</f>
        <v>#DIV/0!</v>
      </c>
      <c r="I13" s="24">
        <f>SUMIF(Table134[[#All],[Level3]],"2",Table134[[#All],[Number of trees]])</f>
        <v>0</v>
      </c>
      <c r="J13" s="10" t="e">
        <f>I13/SUM(I12:I15)</f>
        <v>#DIV/0!</v>
      </c>
      <c r="K13" s="24">
        <f>SUMIF(Table134[[#All],[Level2]],"2",Table134[[#All],[Number of trees]])</f>
        <v>0</v>
      </c>
      <c r="L13" s="10" t="e">
        <f>K13/SUM(K12:K15)</f>
        <v>#DIV/0!</v>
      </c>
    </row>
    <row r="14" spans="2:12" ht="31.5" customHeight="1" x14ac:dyDescent="0.25">
      <c r="B14" s="12" t="s">
        <v>32</v>
      </c>
      <c r="C14" s="131" t="s">
        <v>124</v>
      </c>
      <c r="D14" s="131"/>
      <c r="E14" s="131"/>
      <c r="G14" s="24">
        <f>SUMIF(Table134[[#All],[Level]],"3",Table134[[#All],[Number of trees]])</f>
        <v>0</v>
      </c>
      <c r="H14" s="10" t="e">
        <f>G14/SUM(G12:G15)</f>
        <v>#DIV/0!</v>
      </c>
      <c r="I14" s="24">
        <f>SUMIF(Table134[[#All],[Level3]],"3",Table134[[#All],[Number of trees]])</f>
        <v>0</v>
      </c>
      <c r="J14" s="10" t="e">
        <f>I14/SUM(I12:I15)</f>
        <v>#DIV/0!</v>
      </c>
      <c r="K14" s="24">
        <f>SUMIF(Table134[[#All],[Level2]],"3",Table134[[#All],[Number of trees]])</f>
        <v>0</v>
      </c>
      <c r="L14" s="10" t="e">
        <f>K14/SUM(K12:K15)</f>
        <v>#DIV/0!</v>
      </c>
    </row>
    <row r="15" spans="2:12" ht="30" customHeight="1" x14ac:dyDescent="0.25">
      <c r="B15" s="12" t="s">
        <v>33</v>
      </c>
      <c r="C15" s="131" t="s">
        <v>125</v>
      </c>
      <c r="D15" s="131"/>
      <c r="E15" s="131"/>
      <c r="G15" s="24">
        <f>SUMIF(Table134[[#All],[Level]],"4",Table134[[#All],[Number of trees]])</f>
        <v>0</v>
      </c>
      <c r="H15" s="10" t="e">
        <f>G15/SUM(G12:G15)</f>
        <v>#DIV/0!</v>
      </c>
      <c r="I15" s="24">
        <f>SUMIF(Table134[[#All],[Level3]],"4",Table134[[#All],[Number of trees]])</f>
        <v>0</v>
      </c>
      <c r="J15" s="10" t="e">
        <f>I15/SUM(I12:I15)</f>
        <v>#DIV/0!</v>
      </c>
      <c r="K15" s="24">
        <f>SUMIF(Table134[[#All],[Level2]],"4",Table134[[#All],[Number of trees]])</f>
        <v>0</v>
      </c>
      <c r="L15" s="10" t="e">
        <f>K15/SUM(K12:K15)</f>
        <v>#DIV/0!</v>
      </c>
    </row>
    <row r="16" spans="2:12" x14ac:dyDescent="0.25">
      <c r="B16" s="3" t="s">
        <v>45</v>
      </c>
    </row>
    <row r="17" spans="2:14" x14ac:dyDescent="0.25">
      <c r="B17" s="28" t="s">
        <v>46</v>
      </c>
    </row>
    <row r="18" spans="2:14" x14ac:dyDescent="0.25">
      <c r="B18" s="28" t="s">
        <v>47</v>
      </c>
    </row>
    <row r="21" spans="2:14" s="2" customFormat="1" ht="15.6" x14ac:dyDescent="0.3">
      <c r="D21" s="124" t="s">
        <v>6</v>
      </c>
      <c r="E21" s="124"/>
      <c r="F21" s="124"/>
      <c r="G21" s="125" t="s">
        <v>20</v>
      </c>
      <c r="H21" s="125"/>
      <c r="I21" s="125"/>
      <c r="J21" s="127">
        <v>2030</v>
      </c>
      <c r="K21" s="127"/>
      <c r="L21" s="127"/>
      <c r="N21" s="2" t="s">
        <v>45</v>
      </c>
    </row>
    <row r="22" spans="2:14" s="4" customFormat="1" ht="30" customHeight="1" x14ac:dyDescent="0.3">
      <c r="B22" s="17" t="s">
        <v>48</v>
      </c>
      <c r="C22" s="17" t="s">
        <v>68</v>
      </c>
      <c r="D22" s="5" t="s">
        <v>5</v>
      </c>
      <c r="E22" s="5" t="s">
        <v>4</v>
      </c>
      <c r="F22" s="5" t="s">
        <v>3</v>
      </c>
      <c r="G22" s="6" t="s">
        <v>21</v>
      </c>
      <c r="H22" s="6" t="s">
        <v>22</v>
      </c>
      <c r="I22" s="6" t="s">
        <v>23</v>
      </c>
      <c r="J22" s="7" t="s">
        <v>38</v>
      </c>
      <c r="K22" s="7" t="s">
        <v>39</v>
      </c>
      <c r="L22" s="7" t="s">
        <v>40</v>
      </c>
    </row>
    <row r="23" spans="2:14" x14ac:dyDescent="0.25">
      <c r="B23" t="s">
        <v>294</v>
      </c>
      <c r="D23" t="s">
        <v>24</v>
      </c>
      <c r="E23">
        <f>VLOOKUP(D23,'Drop downs'!A:B,2,FALSE)</f>
        <v>1</v>
      </c>
      <c r="F23">
        <f>C23*E23</f>
        <v>0</v>
      </c>
      <c r="H23" t="e">
        <f>VLOOKUP(G23,'Drop downs'!A:B,2,FALSE)</f>
        <v>#N/A</v>
      </c>
      <c r="I23" t="e">
        <f>C23*H23</f>
        <v>#N/A</v>
      </c>
      <c r="K23" t="e">
        <f>VLOOKUP(J23,'Drop downs'!A:B,2,FALSE)</f>
        <v>#N/A</v>
      </c>
      <c r="L23" t="e">
        <f t="shared" ref="L23:L29" si="0">C23*K23</f>
        <v>#N/A</v>
      </c>
    </row>
    <row r="24" spans="2:14" x14ac:dyDescent="0.25">
      <c r="B24" t="s">
        <v>295</v>
      </c>
      <c r="D24" t="s">
        <v>25</v>
      </c>
      <c r="E24">
        <f>VLOOKUP(D24,'Drop downs'!A:B,2,FALSE)</f>
        <v>2</v>
      </c>
      <c r="F24">
        <f t="shared" ref="F24:F30" si="1">C24*E24</f>
        <v>0</v>
      </c>
      <c r="H24" t="e">
        <f>VLOOKUP(G24,'Drop downs'!A:B,2,FALSE)</f>
        <v>#N/A</v>
      </c>
      <c r="I24" t="e">
        <f>C24*H24</f>
        <v>#N/A</v>
      </c>
      <c r="K24" t="e">
        <f>VLOOKUP(J24,'Drop downs'!A:B,2,FALSE)</f>
        <v>#N/A</v>
      </c>
      <c r="L24" t="e">
        <f t="shared" si="0"/>
        <v>#N/A</v>
      </c>
    </row>
    <row r="25" spans="2:14" x14ac:dyDescent="0.25">
      <c r="B25" t="s">
        <v>296</v>
      </c>
      <c r="D25" t="s">
        <v>26</v>
      </c>
      <c r="E25">
        <f>VLOOKUP(D25,'Drop downs'!A:B,2,FALSE)</f>
        <v>3</v>
      </c>
      <c r="F25">
        <f t="shared" si="1"/>
        <v>0</v>
      </c>
      <c r="H25" t="e">
        <f>VLOOKUP(G25,'Drop downs'!A:B,2,FALSE)</f>
        <v>#N/A</v>
      </c>
      <c r="I25" t="e">
        <f>C25*H25</f>
        <v>#N/A</v>
      </c>
      <c r="K25" t="e">
        <f>VLOOKUP(J25,'Drop downs'!A:B,2,FALSE)</f>
        <v>#N/A</v>
      </c>
      <c r="L25" t="e">
        <f t="shared" si="0"/>
        <v>#N/A</v>
      </c>
    </row>
    <row r="26" spans="2:14" x14ac:dyDescent="0.25">
      <c r="B26" t="s">
        <v>297</v>
      </c>
      <c r="D26" t="s">
        <v>27</v>
      </c>
      <c r="E26">
        <f>VLOOKUP(D26,'Drop downs'!A:B,2,FALSE)</f>
        <v>4</v>
      </c>
      <c r="F26">
        <f t="shared" si="1"/>
        <v>0</v>
      </c>
      <c r="H26" t="e">
        <f>VLOOKUP(G26,'Drop downs'!A:B,2,FALSE)</f>
        <v>#N/A</v>
      </c>
      <c r="I26" t="e">
        <f t="shared" ref="I26:I32" si="2">C26*H26</f>
        <v>#N/A</v>
      </c>
      <c r="K26" t="e">
        <f>VLOOKUP(J26,'Drop downs'!A:B,2,FALSE)</f>
        <v>#N/A</v>
      </c>
      <c r="L26" t="e">
        <f t="shared" si="0"/>
        <v>#N/A</v>
      </c>
    </row>
    <row r="27" spans="2:14" x14ac:dyDescent="0.25">
      <c r="B27" t="s">
        <v>298</v>
      </c>
      <c r="E27" t="e">
        <f>VLOOKUP(D27,'Drop downs'!A:B,2,FALSE)</f>
        <v>#N/A</v>
      </c>
      <c r="F27" t="e">
        <f t="shared" si="1"/>
        <v>#N/A</v>
      </c>
      <c r="H27" t="e">
        <f>VLOOKUP(G27,'Drop downs'!A:B,2,FALSE)</f>
        <v>#N/A</v>
      </c>
      <c r="I27" t="e">
        <f t="shared" si="2"/>
        <v>#N/A</v>
      </c>
      <c r="K27" t="e">
        <f>VLOOKUP(J27,'Drop downs'!A:B,2,FALSE)</f>
        <v>#N/A</v>
      </c>
      <c r="L27" t="e">
        <f t="shared" si="0"/>
        <v>#N/A</v>
      </c>
    </row>
    <row r="28" spans="2:14" x14ac:dyDescent="0.25">
      <c r="B28" t="s">
        <v>299</v>
      </c>
      <c r="E28" t="e">
        <f>VLOOKUP(D28,'Drop downs'!A:B,2,FALSE)</f>
        <v>#N/A</v>
      </c>
      <c r="F28" t="e">
        <f t="shared" si="1"/>
        <v>#N/A</v>
      </c>
      <c r="H28" t="e">
        <f>VLOOKUP(G28,'Drop downs'!A:B,2,FALSE)</f>
        <v>#N/A</v>
      </c>
      <c r="I28" t="e">
        <f t="shared" si="2"/>
        <v>#N/A</v>
      </c>
      <c r="K28" t="e">
        <f>VLOOKUP(J28,'Drop downs'!A:B,2,FALSE)</f>
        <v>#N/A</v>
      </c>
      <c r="L28" t="e">
        <f t="shared" si="0"/>
        <v>#N/A</v>
      </c>
    </row>
    <row r="29" spans="2:14" x14ac:dyDescent="0.25">
      <c r="B29" t="s">
        <v>300</v>
      </c>
      <c r="E29" t="e">
        <f>VLOOKUP(D29,'Drop downs'!A:B,2,FALSE)</f>
        <v>#N/A</v>
      </c>
      <c r="F29" t="e">
        <f t="shared" si="1"/>
        <v>#N/A</v>
      </c>
      <c r="H29" t="e">
        <f>VLOOKUP(G29,'Drop downs'!A:B,2,FALSE)</f>
        <v>#N/A</v>
      </c>
      <c r="I29" t="e">
        <f t="shared" si="2"/>
        <v>#N/A</v>
      </c>
      <c r="K29" t="e">
        <f>VLOOKUP(J29,'Drop downs'!A:B,2,FALSE)</f>
        <v>#N/A</v>
      </c>
      <c r="L29" t="e">
        <f t="shared" si="0"/>
        <v>#N/A</v>
      </c>
    </row>
    <row r="30" spans="2:14" x14ac:dyDescent="0.25">
      <c r="B30" t="s">
        <v>301</v>
      </c>
      <c r="E30" t="e">
        <f>VLOOKUP(D30,'Drop downs'!A:B,2,FALSE)</f>
        <v>#N/A</v>
      </c>
      <c r="F30" t="e">
        <f t="shared" si="1"/>
        <v>#N/A</v>
      </c>
      <c r="H30" t="e">
        <f>VLOOKUP(G30,'Drop downs'!A:B,2,FALSE)</f>
        <v>#N/A</v>
      </c>
      <c r="I30" t="e">
        <f t="shared" si="2"/>
        <v>#N/A</v>
      </c>
      <c r="K30" t="e">
        <f>VLOOKUP(J30,'Drop downs'!A:B,2,FALSE)</f>
        <v>#N/A</v>
      </c>
      <c r="L30" t="e">
        <f t="shared" ref="L30:L93" si="3">C30*K30</f>
        <v>#N/A</v>
      </c>
    </row>
    <row r="31" spans="2:14" x14ac:dyDescent="0.25">
      <c r="B31" t="s">
        <v>302</v>
      </c>
      <c r="E31" t="e">
        <f>VLOOKUP(D31,'Drop downs'!A:B,2,FALSE)</f>
        <v>#N/A</v>
      </c>
      <c r="F31" t="e">
        <f t="shared" ref="F31:F94" si="4">C31*E31</f>
        <v>#N/A</v>
      </c>
      <c r="H31" t="e">
        <f>VLOOKUP(G31,'Drop downs'!A:B,2,FALSE)</f>
        <v>#N/A</v>
      </c>
      <c r="I31" t="e">
        <f t="shared" si="2"/>
        <v>#N/A</v>
      </c>
      <c r="K31" t="e">
        <f>VLOOKUP(J31,'Drop downs'!A:B,2,FALSE)</f>
        <v>#N/A</v>
      </c>
      <c r="L31" t="e">
        <f t="shared" si="3"/>
        <v>#N/A</v>
      </c>
    </row>
    <row r="32" spans="2:14" x14ac:dyDescent="0.25">
      <c r="B32" t="s">
        <v>303</v>
      </c>
      <c r="E32" t="e">
        <f>VLOOKUP(D32,'Drop downs'!A:B,2,FALSE)</f>
        <v>#N/A</v>
      </c>
      <c r="F32" t="e">
        <f t="shared" si="4"/>
        <v>#N/A</v>
      </c>
      <c r="H32" t="e">
        <f>VLOOKUP(G32,'Drop downs'!A:B,2,FALSE)</f>
        <v>#N/A</v>
      </c>
      <c r="I32" t="e">
        <f t="shared" si="2"/>
        <v>#N/A</v>
      </c>
      <c r="K32" t="e">
        <f>VLOOKUP(J32,'Drop downs'!A:B,2,FALSE)</f>
        <v>#N/A</v>
      </c>
      <c r="L32" t="e">
        <f t="shared" si="3"/>
        <v>#N/A</v>
      </c>
    </row>
    <row r="33" spans="2:12" x14ac:dyDescent="0.25">
      <c r="B33" t="s">
        <v>304</v>
      </c>
      <c r="E33" t="e">
        <f>VLOOKUP(D33,'Drop downs'!A:B,2,FALSE)</f>
        <v>#N/A</v>
      </c>
      <c r="F33" t="e">
        <f t="shared" si="4"/>
        <v>#N/A</v>
      </c>
      <c r="H33" t="e">
        <f>VLOOKUP(G33,'Drop downs'!A:B,2,FALSE)</f>
        <v>#N/A</v>
      </c>
      <c r="I33" t="e">
        <f t="shared" ref="I33:I96" si="5">C33*H33</f>
        <v>#N/A</v>
      </c>
      <c r="K33" t="e">
        <f>VLOOKUP(J33,'Drop downs'!A:B,2,FALSE)</f>
        <v>#N/A</v>
      </c>
      <c r="L33" t="e">
        <f t="shared" si="3"/>
        <v>#N/A</v>
      </c>
    </row>
    <row r="34" spans="2:12" x14ac:dyDescent="0.25">
      <c r="B34" t="s">
        <v>305</v>
      </c>
      <c r="E34" t="e">
        <f>VLOOKUP(D34,'Drop downs'!A:B,2,FALSE)</f>
        <v>#N/A</v>
      </c>
      <c r="F34" t="e">
        <f t="shared" si="4"/>
        <v>#N/A</v>
      </c>
      <c r="H34" t="e">
        <f>VLOOKUP(G34,'Drop downs'!A:B,2,FALSE)</f>
        <v>#N/A</v>
      </c>
      <c r="I34" t="e">
        <f t="shared" si="5"/>
        <v>#N/A</v>
      </c>
      <c r="K34" t="e">
        <f>VLOOKUP(J34,'Drop downs'!A:B,2,FALSE)</f>
        <v>#N/A</v>
      </c>
      <c r="L34" t="e">
        <f t="shared" si="3"/>
        <v>#N/A</v>
      </c>
    </row>
    <row r="35" spans="2:12" x14ac:dyDescent="0.25">
      <c r="B35" t="s">
        <v>306</v>
      </c>
      <c r="E35" t="e">
        <f>VLOOKUP(D35,'Drop downs'!A:B,2,FALSE)</f>
        <v>#N/A</v>
      </c>
      <c r="F35" t="e">
        <f t="shared" si="4"/>
        <v>#N/A</v>
      </c>
      <c r="H35" t="e">
        <f>VLOOKUP(G35,'Drop downs'!A:B,2,FALSE)</f>
        <v>#N/A</v>
      </c>
      <c r="I35" t="e">
        <f t="shared" si="5"/>
        <v>#N/A</v>
      </c>
      <c r="K35" t="e">
        <f>VLOOKUP(J35,'Drop downs'!A:B,2,FALSE)</f>
        <v>#N/A</v>
      </c>
      <c r="L35" t="e">
        <f t="shared" si="3"/>
        <v>#N/A</v>
      </c>
    </row>
    <row r="36" spans="2:12" x14ac:dyDescent="0.25">
      <c r="B36" t="s">
        <v>307</v>
      </c>
      <c r="E36" t="e">
        <f>VLOOKUP(D36,'Drop downs'!A:B,2,FALSE)</f>
        <v>#N/A</v>
      </c>
      <c r="F36" t="e">
        <f t="shared" si="4"/>
        <v>#N/A</v>
      </c>
      <c r="H36" t="e">
        <f>VLOOKUP(G36,'Drop downs'!A:B,2,FALSE)</f>
        <v>#N/A</v>
      </c>
      <c r="I36" t="e">
        <f t="shared" si="5"/>
        <v>#N/A</v>
      </c>
      <c r="K36" t="e">
        <f>VLOOKUP(J36,'Drop downs'!A:B,2,FALSE)</f>
        <v>#N/A</v>
      </c>
      <c r="L36" t="e">
        <f t="shared" si="3"/>
        <v>#N/A</v>
      </c>
    </row>
    <row r="37" spans="2:12" x14ac:dyDescent="0.25">
      <c r="B37" t="s">
        <v>308</v>
      </c>
      <c r="E37" t="e">
        <f>VLOOKUP(D37,'Drop downs'!A:B,2,FALSE)</f>
        <v>#N/A</v>
      </c>
      <c r="F37" t="e">
        <f t="shared" si="4"/>
        <v>#N/A</v>
      </c>
      <c r="H37" t="e">
        <f>VLOOKUP(G37,'Drop downs'!A:B,2,FALSE)</f>
        <v>#N/A</v>
      </c>
      <c r="I37" t="e">
        <f t="shared" si="5"/>
        <v>#N/A</v>
      </c>
      <c r="K37" t="e">
        <f>VLOOKUP(J37,'Drop downs'!A:B,2,FALSE)</f>
        <v>#N/A</v>
      </c>
      <c r="L37" t="e">
        <f t="shared" si="3"/>
        <v>#N/A</v>
      </c>
    </row>
    <row r="38" spans="2:12" x14ac:dyDescent="0.25">
      <c r="B38" t="s">
        <v>309</v>
      </c>
      <c r="E38" t="e">
        <f>VLOOKUP(D38,'Drop downs'!A:B,2,FALSE)</f>
        <v>#N/A</v>
      </c>
      <c r="F38" t="e">
        <f t="shared" si="4"/>
        <v>#N/A</v>
      </c>
      <c r="H38" t="e">
        <f>VLOOKUP(G38,'Drop downs'!A:B,2,FALSE)</f>
        <v>#N/A</v>
      </c>
      <c r="I38" t="e">
        <f t="shared" si="5"/>
        <v>#N/A</v>
      </c>
      <c r="K38" t="e">
        <f>VLOOKUP(J38,'Drop downs'!A:B,2,FALSE)</f>
        <v>#N/A</v>
      </c>
      <c r="L38" t="e">
        <f t="shared" si="3"/>
        <v>#N/A</v>
      </c>
    </row>
    <row r="39" spans="2:12" x14ac:dyDescent="0.25">
      <c r="B39" t="s">
        <v>310</v>
      </c>
      <c r="E39" t="e">
        <f>VLOOKUP(D39,'Drop downs'!A:B,2,FALSE)</f>
        <v>#N/A</v>
      </c>
      <c r="F39" t="e">
        <f t="shared" si="4"/>
        <v>#N/A</v>
      </c>
      <c r="H39" t="e">
        <f>VLOOKUP(G39,'Drop downs'!A:B,2,FALSE)</f>
        <v>#N/A</v>
      </c>
      <c r="I39" t="e">
        <f t="shared" si="5"/>
        <v>#N/A</v>
      </c>
      <c r="K39" t="e">
        <f>VLOOKUP(J39,'Drop downs'!A:B,2,FALSE)</f>
        <v>#N/A</v>
      </c>
      <c r="L39" t="e">
        <f t="shared" si="3"/>
        <v>#N/A</v>
      </c>
    </row>
    <row r="40" spans="2:12" x14ac:dyDescent="0.25">
      <c r="B40" t="s">
        <v>311</v>
      </c>
      <c r="E40" t="e">
        <f>VLOOKUP(D40,'Drop downs'!A:B,2,FALSE)</f>
        <v>#N/A</v>
      </c>
      <c r="F40" t="e">
        <f t="shared" si="4"/>
        <v>#N/A</v>
      </c>
      <c r="H40" t="e">
        <f>VLOOKUP(G40,'Drop downs'!A:B,2,FALSE)</f>
        <v>#N/A</v>
      </c>
      <c r="I40" t="e">
        <f t="shared" si="5"/>
        <v>#N/A</v>
      </c>
      <c r="K40" t="e">
        <f>VLOOKUP(J40,'Drop downs'!A:B,2,FALSE)</f>
        <v>#N/A</v>
      </c>
      <c r="L40" t="e">
        <f t="shared" si="3"/>
        <v>#N/A</v>
      </c>
    </row>
    <row r="41" spans="2:12" x14ac:dyDescent="0.25">
      <c r="B41" t="s">
        <v>312</v>
      </c>
      <c r="E41" t="e">
        <f>VLOOKUP(D41,'Drop downs'!A:B,2,FALSE)</f>
        <v>#N/A</v>
      </c>
      <c r="F41" t="e">
        <f t="shared" si="4"/>
        <v>#N/A</v>
      </c>
      <c r="H41" t="e">
        <f>VLOOKUP(G41,'Drop downs'!A:B,2,FALSE)</f>
        <v>#N/A</v>
      </c>
      <c r="I41" t="e">
        <f t="shared" si="5"/>
        <v>#N/A</v>
      </c>
      <c r="K41" t="e">
        <f>VLOOKUP(J41,'Drop downs'!A:B,2,FALSE)</f>
        <v>#N/A</v>
      </c>
      <c r="L41" t="e">
        <f t="shared" si="3"/>
        <v>#N/A</v>
      </c>
    </row>
    <row r="42" spans="2:12" x14ac:dyDescent="0.25">
      <c r="B42" t="s">
        <v>313</v>
      </c>
      <c r="E42" t="e">
        <f>VLOOKUP(D42,'Drop downs'!A:B,2,FALSE)</f>
        <v>#N/A</v>
      </c>
      <c r="F42" t="e">
        <f t="shared" si="4"/>
        <v>#N/A</v>
      </c>
      <c r="H42" t="e">
        <f>VLOOKUP(G42,'Drop downs'!A:B,2,FALSE)</f>
        <v>#N/A</v>
      </c>
      <c r="I42" t="e">
        <f t="shared" si="5"/>
        <v>#N/A</v>
      </c>
      <c r="K42" t="e">
        <f>VLOOKUP(J42,'Drop downs'!A:B,2,FALSE)</f>
        <v>#N/A</v>
      </c>
      <c r="L42" t="e">
        <f t="shared" si="3"/>
        <v>#N/A</v>
      </c>
    </row>
    <row r="43" spans="2:12" x14ac:dyDescent="0.25">
      <c r="B43" t="s">
        <v>314</v>
      </c>
      <c r="E43" t="e">
        <f>VLOOKUP(D43,'Drop downs'!A:B,2,FALSE)</f>
        <v>#N/A</v>
      </c>
      <c r="F43" t="e">
        <f t="shared" si="4"/>
        <v>#N/A</v>
      </c>
      <c r="H43" t="e">
        <f>VLOOKUP(G43,'Drop downs'!A:B,2,FALSE)</f>
        <v>#N/A</v>
      </c>
      <c r="I43" t="e">
        <f t="shared" si="5"/>
        <v>#N/A</v>
      </c>
      <c r="K43" t="e">
        <f>VLOOKUP(J43,'Drop downs'!A:B,2,FALSE)</f>
        <v>#N/A</v>
      </c>
      <c r="L43" t="e">
        <f t="shared" si="3"/>
        <v>#N/A</v>
      </c>
    </row>
    <row r="44" spans="2:12" x14ac:dyDescent="0.25">
      <c r="B44" t="s">
        <v>315</v>
      </c>
      <c r="E44" t="e">
        <f>VLOOKUP(D44,'Drop downs'!A:B,2,FALSE)</f>
        <v>#N/A</v>
      </c>
      <c r="F44" t="e">
        <f t="shared" si="4"/>
        <v>#N/A</v>
      </c>
      <c r="H44" t="e">
        <f>VLOOKUP(G44,'Drop downs'!A:B,2,FALSE)</f>
        <v>#N/A</v>
      </c>
      <c r="I44" t="e">
        <f t="shared" si="5"/>
        <v>#N/A</v>
      </c>
      <c r="K44" t="e">
        <f>VLOOKUP(J44,'Drop downs'!A:B,2,FALSE)</f>
        <v>#N/A</v>
      </c>
      <c r="L44" t="e">
        <f t="shared" si="3"/>
        <v>#N/A</v>
      </c>
    </row>
    <row r="45" spans="2:12" x14ac:dyDescent="0.25">
      <c r="B45" t="s">
        <v>316</v>
      </c>
      <c r="E45" t="e">
        <f>VLOOKUP(D45,'Drop downs'!A:B,2,FALSE)</f>
        <v>#N/A</v>
      </c>
      <c r="F45" t="e">
        <f t="shared" si="4"/>
        <v>#N/A</v>
      </c>
      <c r="H45" t="e">
        <f>VLOOKUP(G45,'Drop downs'!A:B,2,FALSE)</f>
        <v>#N/A</v>
      </c>
      <c r="I45" t="e">
        <f t="shared" si="5"/>
        <v>#N/A</v>
      </c>
      <c r="K45" t="e">
        <f>VLOOKUP(J45,'Drop downs'!A:B,2,FALSE)</f>
        <v>#N/A</v>
      </c>
      <c r="L45" t="e">
        <f t="shared" si="3"/>
        <v>#N/A</v>
      </c>
    </row>
    <row r="46" spans="2:12" x14ac:dyDescent="0.25">
      <c r="B46" t="s">
        <v>317</v>
      </c>
      <c r="E46" t="e">
        <f>VLOOKUP(D46,'Drop downs'!A:B,2,FALSE)</f>
        <v>#N/A</v>
      </c>
      <c r="F46" t="e">
        <f t="shared" si="4"/>
        <v>#N/A</v>
      </c>
      <c r="H46" t="e">
        <f>VLOOKUP(G46,'Drop downs'!A:B,2,FALSE)</f>
        <v>#N/A</v>
      </c>
      <c r="I46" t="e">
        <f t="shared" si="5"/>
        <v>#N/A</v>
      </c>
      <c r="K46" t="e">
        <f>VLOOKUP(J46,'Drop downs'!A:B,2,FALSE)</f>
        <v>#N/A</v>
      </c>
      <c r="L46" t="e">
        <f t="shared" si="3"/>
        <v>#N/A</v>
      </c>
    </row>
    <row r="47" spans="2:12" x14ac:dyDescent="0.25">
      <c r="B47" t="s">
        <v>318</v>
      </c>
      <c r="E47" t="e">
        <f>VLOOKUP(D47,'Drop downs'!A:B,2,FALSE)</f>
        <v>#N/A</v>
      </c>
      <c r="F47" t="e">
        <f t="shared" si="4"/>
        <v>#N/A</v>
      </c>
      <c r="H47" t="e">
        <f>VLOOKUP(G47,'Drop downs'!A:B,2,FALSE)</f>
        <v>#N/A</v>
      </c>
      <c r="I47" t="e">
        <f t="shared" si="5"/>
        <v>#N/A</v>
      </c>
      <c r="K47" t="e">
        <f>VLOOKUP(J47,'Drop downs'!A:B,2,FALSE)</f>
        <v>#N/A</v>
      </c>
      <c r="L47" t="e">
        <f t="shared" si="3"/>
        <v>#N/A</v>
      </c>
    </row>
    <row r="48" spans="2:12" x14ac:dyDescent="0.25">
      <c r="B48" t="s">
        <v>319</v>
      </c>
      <c r="E48" t="e">
        <f>VLOOKUP(D48,'Drop downs'!A:B,2,FALSE)</f>
        <v>#N/A</v>
      </c>
      <c r="F48" t="e">
        <f t="shared" si="4"/>
        <v>#N/A</v>
      </c>
      <c r="H48" t="e">
        <f>VLOOKUP(G48,'Drop downs'!A:B,2,FALSE)</f>
        <v>#N/A</v>
      </c>
      <c r="I48" t="e">
        <f t="shared" si="5"/>
        <v>#N/A</v>
      </c>
      <c r="K48" t="e">
        <f>VLOOKUP(J48,'Drop downs'!A:B,2,FALSE)</f>
        <v>#N/A</v>
      </c>
      <c r="L48" t="e">
        <f t="shared" si="3"/>
        <v>#N/A</v>
      </c>
    </row>
    <row r="49" spans="2:12" x14ac:dyDescent="0.25">
      <c r="B49" t="s">
        <v>320</v>
      </c>
      <c r="E49" t="e">
        <f>VLOOKUP(D49,'Drop downs'!A:B,2,FALSE)</f>
        <v>#N/A</v>
      </c>
      <c r="F49" t="e">
        <f t="shared" si="4"/>
        <v>#N/A</v>
      </c>
      <c r="H49" t="e">
        <f>VLOOKUP(G49,'Drop downs'!A:B,2,FALSE)</f>
        <v>#N/A</v>
      </c>
      <c r="I49" t="e">
        <f t="shared" si="5"/>
        <v>#N/A</v>
      </c>
      <c r="K49" t="e">
        <f>VLOOKUP(J49,'Drop downs'!A:B,2,FALSE)</f>
        <v>#N/A</v>
      </c>
      <c r="L49" t="e">
        <f t="shared" si="3"/>
        <v>#N/A</v>
      </c>
    </row>
    <row r="50" spans="2:12" x14ac:dyDescent="0.25">
      <c r="B50" t="s">
        <v>321</v>
      </c>
      <c r="E50" t="e">
        <f>VLOOKUP(D50,'Drop downs'!A:B,2,FALSE)</f>
        <v>#N/A</v>
      </c>
      <c r="F50" t="e">
        <f t="shared" si="4"/>
        <v>#N/A</v>
      </c>
      <c r="H50" t="e">
        <f>VLOOKUP(G50,'Drop downs'!A:B,2,FALSE)</f>
        <v>#N/A</v>
      </c>
      <c r="I50" t="e">
        <f t="shared" si="5"/>
        <v>#N/A</v>
      </c>
      <c r="K50" t="e">
        <f>VLOOKUP(J50,'Drop downs'!A:B,2,FALSE)</f>
        <v>#N/A</v>
      </c>
      <c r="L50" t="e">
        <f t="shared" si="3"/>
        <v>#N/A</v>
      </c>
    </row>
    <row r="51" spans="2:12" x14ac:dyDescent="0.25">
      <c r="B51" t="s">
        <v>322</v>
      </c>
      <c r="E51" t="e">
        <f>VLOOKUP(D51,'Drop downs'!A:B,2,FALSE)</f>
        <v>#N/A</v>
      </c>
      <c r="F51" t="e">
        <f t="shared" si="4"/>
        <v>#N/A</v>
      </c>
      <c r="H51" t="e">
        <f>VLOOKUP(G51,'Drop downs'!A:B,2,FALSE)</f>
        <v>#N/A</v>
      </c>
      <c r="I51" t="e">
        <f t="shared" si="5"/>
        <v>#N/A</v>
      </c>
      <c r="K51" t="e">
        <f>VLOOKUP(J51,'Drop downs'!A:B,2,FALSE)</f>
        <v>#N/A</v>
      </c>
      <c r="L51" t="e">
        <f t="shared" si="3"/>
        <v>#N/A</v>
      </c>
    </row>
    <row r="52" spans="2:12" x14ac:dyDescent="0.25">
      <c r="B52" t="s">
        <v>323</v>
      </c>
      <c r="E52" t="e">
        <f>VLOOKUP(D52,'Drop downs'!A:B,2,FALSE)</f>
        <v>#N/A</v>
      </c>
      <c r="F52" t="e">
        <f t="shared" si="4"/>
        <v>#N/A</v>
      </c>
      <c r="H52" t="e">
        <f>VLOOKUP(G52,'Drop downs'!A:B,2,FALSE)</f>
        <v>#N/A</v>
      </c>
      <c r="I52" t="e">
        <f t="shared" si="5"/>
        <v>#N/A</v>
      </c>
      <c r="K52" t="e">
        <f>VLOOKUP(J52,'Drop downs'!A:B,2,FALSE)</f>
        <v>#N/A</v>
      </c>
      <c r="L52" t="e">
        <f t="shared" si="3"/>
        <v>#N/A</v>
      </c>
    </row>
    <row r="53" spans="2:12" x14ac:dyDescent="0.25">
      <c r="B53" t="s">
        <v>324</v>
      </c>
      <c r="E53" t="e">
        <f>VLOOKUP(D53,'Drop downs'!A:B,2,FALSE)</f>
        <v>#N/A</v>
      </c>
      <c r="F53" t="e">
        <f t="shared" si="4"/>
        <v>#N/A</v>
      </c>
      <c r="H53" t="e">
        <f>VLOOKUP(G53,'Drop downs'!A:B,2,FALSE)</f>
        <v>#N/A</v>
      </c>
      <c r="I53" t="e">
        <f t="shared" si="5"/>
        <v>#N/A</v>
      </c>
      <c r="K53" t="e">
        <f>VLOOKUP(J53,'Drop downs'!A:B,2,FALSE)</f>
        <v>#N/A</v>
      </c>
      <c r="L53" t="e">
        <f t="shared" si="3"/>
        <v>#N/A</v>
      </c>
    </row>
    <row r="54" spans="2:12" x14ac:dyDescent="0.25">
      <c r="B54" t="s">
        <v>325</v>
      </c>
      <c r="E54" t="e">
        <f>VLOOKUP(D54,'Drop downs'!A:B,2,FALSE)</f>
        <v>#N/A</v>
      </c>
      <c r="F54" t="e">
        <f t="shared" si="4"/>
        <v>#N/A</v>
      </c>
      <c r="H54" t="e">
        <f>VLOOKUP(G54,'Drop downs'!A:B,2,FALSE)</f>
        <v>#N/A</v>
      </c>
      <c r="I54" t="e">
        <f t="shared" si="5"/>
        <v>#N/A</v>
      </c>
      <c r="K54" t="e">
        <f>VLOOKUP(J54,'Drop downs'!A:B,2,FALSE)</f>
        <v>#N/A</v>
      </c>
      <c r="L54" t="e">
        <f t="shared" si="3"/>
        <v>#N/A</v>
      </c>
    </row>
    <row r="55" spans="2:12" x14ac:dyDescent="0.25">
      <c r="B55" t="s">
        <v>326</v>
      </c>
      <c r="E55" t="e">
        <f>VLOOKUP(D55,'Drop downs'!A:B,2,FALSE)</f>
        <v>#N/A</v>
      </c>
      <c r="F55" t="e">
        <f t="shared" si="4"/>
        <v>#N/A</v>
      </c>
      <c r="H55" t="e">
        <f>VLOOKUP(G55,'Drop downs'!A:B,2,FALSE)</f>
        <v>#N/A</v>
      </c>
      <c r="I55" t="e">
        <f t="shared" si="5"/>
        <v>#N/A</v>
      </c>
      <c r="K55" t="e">
        <f>VLOOKUP(J55,'Drop downs'!A:B,2,FALSE)</f>
        <v>#N/A</v>
      </c>
      <c r="L55" t="e">
        <f t="shared" si="3"/>
        <v>#N/A</v>
      </c>
    </row>
    <row r="56" spans="2:12" x14ac:dyDescent="0.25">
      <c r="B56" t="s">
        <v>327</v>
      </c>
      <c r="E56" t="e">
        <f>VLOOKUP(D56,'Drop downs'!A:B,2,FALSE)</f>
        <v>#N/A</v>
      </c>
      <c r="F56" t="e">
        <f t="shared" si="4"/>
        <v>#N/A</v>
      </c>
      <c r="H56" t="e">
        <f>VLOOKUP(G56,'Drop downs'!A:B,2,FALSE)</f>
        <v>#N/A</v>
      </c>
      <c r="I56" t="e">
        <f t="shared" si="5"/>
        <v>#N/A</v>
      </c>
      <c r="K56" t="e">
        <f>VLOOKUP(J56,'Drop downs'!A:B,2,FALSE)</f>
        <v>#N/A</v>
      </c>
      <c r="L56" t="e">
        <f t="shared" si="3"/>
        <v>#N/A</v>
      </c>
    </row>
    <row r="57" spans="2:12" x14ac:dyDescent="0.25">
      <c r="B57" t="s">
        <v>328</v>
      </c>
      <c r="E57" t="e">
        <f>VLOOKUP(D57,'Drop downs'!A:B,2,FALSE)</f>
        <v>#N/A</v>
      </c>
      <c r="F57" t="e">
        <f t="shared" si="4"/>
        <v>#N/A</v>
      </c>
      <c r="H57" t="e">
        <f>VLOOKUP(G57,'Drop downs'!A:B,2,FALSE)</f>
        <v>#N/A</v>
      </c>
      <c r="I57" t="e">
        <f t="shared" si="5"/>
        <v>#N/A</v>
      </c>
      <c r="K57" t="e">
        <f>VLOOKUP(J57,'Drop downs'!A:B,2,FALSE)</f>
        <v>#N/A</v>
      </c>
      <c r="L57" t="e">
        <f t="shared" si="3"/>
        <v>#N/A</v>
      </c>
    </row>
    <row r="58" spans="2:12" x14ac:dyDescent="0.25">
      <c r="B58" t="s">
        <v>329</v>
      </c>
      <c r="E58" t="e">
        <f>VLOOKUP(D58,'Drop downs'!A:B,2,FALSE)</f>
        <v>#N/A</v>
      </c>
      <c r="F58" t="e">
        <f t="shared" si="4"/>
        <v>#N/A</v>
      </c>
      <c r="H58" t="e">
        <f>VLOOKUP(G58,'Drop downs'!A:B,2,FALSE)</f>
        <v>#N/A</v>
      </c>
      <c r="I58" t="e">
        <f t="shared" si="5"/>
        <v>#N/A</v>
      </c>
      <c r="K58" t="e">
        <f>VLOOKUP(J58,'Drop downs'!A:B,2,FALSE)</f>
        <v>#N/A</v>
      </c>
      <c r="L58" t="e">
        <f t="shared" si="3"/>
        <v>#N/A</v>
      </c>
    </row>
    <row r="59" spans="2:12" x14ac:dyDescent="0.25">
      <c r="B59" t="s">
        <v>330</v>
      </c>
      <c r="E59" t="e">
        <f>VLOOKUP(D59,'Drop downs'!A:B,2,FALSE)</f>
        <v>#N/A</v>
      </c>
      <c r="F59" t="e">
        <f t="shared" si="4"/>
        <v>#N/A</v>
      </c>
      <c r="H59" t="e">
        <f>VLOOKUP(G59,'Drop downs'!A:B,2,FALSE)</f>
        <v>#N/A</v>
      </c>
      <c r="I59" t="e">
        <f t="shared" si="5"/>
        <v>#N/A</v>
      </c>
      <c r="K59" t="e">
        <f>VLOOKUP(J59,'Drop downs'!A:B,2,FALSE)</f>
        <v>#N/A</v>
      </c>
      <c r="L59" t="e">
        <f t="shared" si="3"/>
        <v>#N/A</v>
      </c>
    </row>
    <row r="60" spans="2:12" x14ac:dyDescent="0.25">
      <c r="B60" t="s">
        <v>331</v>
      </c>
      <c r="E60" t="e">
        <f>VLOOKUP(D60,'Drop downs'!A:B,2,FALSE)</f>
        <v>#N/A</v>
      </c>
      <c r="F60" t="e">
        <f t="shared" si="4"/>
        <v>#N/A</v>
      </c>
      <c r="H60" t="e">
        <f>VLOOKUP(G60,'Drop downs'!A:B,2,FALSE)</f>
        <v>#N/A</v>
      </c>
      <c r="I60" t="e">
        <f t="shared" si="5"/>
        <v>#N/A</v>
      </c>
      <c r="K60" t="e">
        <f>VLOOKUP(J60,'Drop downs'!A:B,2,FALSE)</f>
        <v>#N/A</v>
      </c>
      <c r="L60" t="e">
        <f t="shared" si="3"/>
        <v>#N/A</v>
      </c>
    </row>
    <row r="61" spans="2:12" x14ac:dyDescent="0.25">
      <c r="B61" t="s">
        <v>332</v>
      </c>
      <c r="E61" t="e">
        <f>VLOOKUP(D61,'Drop downs'!A:B,2,FALSE)</f>
        <v>#N/A</v>
      </c>
      <c r="F61" t="e">
        <f t="shared" si="4"/>
        <v>#N/A</v>
      </c>
      <c r="H61" t="e">
        <f>VLOOKUP(G61,'Drop downs'!A:B,2,FALSE)</f>
        <v>#N/A</v>
      </c>
      <c r="I61" t="e">
        <f t="shared" si="5"/>
        <v>#N/A</v>
      </c>
      <c r="K61" t="e">
        <f>VLOOKUP(J61,'Drop downs'!A:B,2,FALSE)</f>
        <v>#N/A</v>
      </c>
      <c r="L61" t="e">
        <f t="shared" si="3"/>
        <v>#N/A</v>
      </c>
    </row>
    <row r="62" spans="2:12" x14ac:dyDescent="0.25">
      <c r="B62" t="s">
        <v>333</v>
      </c>
      <c r="E62" t="e">
        <f>VLOOKUP(D62,'Drop downs'!A:B,2,FALSE)</f>
        <v>#N/A</v>
      </c>
      <c r="F62" t="e">
        <f t="shared" si="4"/>
        <v>#N/A</v>
      </c>
      <c r="H62" t="e">
        <f>VLOOKUP(G62,'Drop downs'!A:B,2,FALSE)</f>
        <v>#N/A</v>
      </c>
      <c r="I62" t="e">
        <f t="shared" si="5"/>
        <v>#N/A</v>
      </c>
      <c r="K62" t="e">
        <f>VLOOKUP(J62,'Drop downs'!A:B,2,FALSE)</f>
        <v>#N/A</v>
      </c>
      <c r="L62" t="e">
        <f t="shared" si="3"/>
        <v>#N/A</v>
      </c>
    </row>
    <row r="63" spans="2:12" x14ac:dyDescent="0.25">
      <c r="B63" t="s">
        <v>334</v>
      </c>
      <c r="E63" t="e">
        <f>VLOOKUP(D63,'Drop downs'!A:B,2,FALSE)</f>
        <v>#N/A</v>
      </c>
      <c r="F63" t="e">
        <f t="shared" si="4"/>
        <v>#N/A</v>
      </c>
      <c r="H63" t="e">
        <f>VLOOKUP(G63,'Drop downs'!A:B,2,FALSE)</f>
        <v>#N/A</v>
      </c>
      <c r="I63" t="e">
        <f t="shared" si="5"/>
        <v>#N/A</v>
      </c>
      <c r="K63" t="e">
        <f>VLOOKUP(J63,'Drop downs'!A:B,2,FALSE)</f>
        <v>#N/A</v>
      </c>
      <c r="L63" t="e">
        <f t="shared" si="3"/>
        <v>#N/A</v>
      </c>
    </row>
    <row r="64" spans="2:12" x14ac:dyDescent="0.25">
      <c r="B64" t="s">
        <v>335</v>
      </c>
      <c r="E64" t="e">
        <f>VLOOKUP(D64,'Drop downs'!A:B,2,FALSE)</f>
        <v>#N/A</v>
      </c>
      <c r="F64" t="e">
        <f t="shared" si="4"/>
        <v>#N/A</v>
      </c>
      <c r="H64" t="e">
        <f>VLOOKUP(G64,'Drop downs'!A:B,2,FALSE)</f>
        <v>#N/A</v>
      </c>
      <c r="I64" t="e">
        <f t="shared" si="5"/>
        <v>#N/A</v>
      </c>
      <c r="K64" t="e">
        <f>VLOOKUP(J64,'Drop downs'!A:B,2,FALSE)</f>
        <v>#N/A</v>
      </c>
      <c r="L64" t="e">
        <f t="shared" si="3"/>
        <v>#N/A</v>
      </c>
    </row>
    <row r="65" spans="2:12" x14ac:dyDescent="0.25">
      <c r="B65" t="s">
        <v>336</v>
      </c>
      <c r="E65" t="e">
        <f>VLOOKUP(D65,'Drop downs'!A:B,2,FALSE)</f>
        <v>#N/A</v>
      </c>
      <c r="F65" t="e">
        <f t="shared" si="4"/>
        <v>#N/A</v>
      </c>
      <c r="H65" t="e">
        <f>VLOOKUP(G65,'Drop downs'!A:B,2,FALSE)</f>
        <v>#N/A</v>
      </c>
      <c r="I65" t="e">
        <f t="shared" si="5"/>
        <v>#N/A</v>
      </c>
      <c r="K65" t="e">
        <f>VLOOKUP(J65,'Drop downs'!A:B,2,FALSE)</f>
        <v>#N/A</v>
      </c>
      <c r="L65" t="e">
        <f t="shared" si="3"/>
        <v>#N/A</v>
      </c>
    </row>
    <row r="66" spans="2:12" x14ac:dyDescent="0.25">
      <c r="B66" t="s">
        <v>337</v>
      </c>
      <c r="E66" t="e">
        <f>VLOOKUP(D66,'Drop downs'!A:B,2,FALSE)</f>
        <v>#N/A</v>
      </c>
      <c r="F66" t="e">
        <f t="shared" si="4"/>
        <v>#N/A</v>
      </c>
      <c r="H66" t="e">
        <f>VLOOKUP(G66,'Drop downs'!A:B,2,FALSE)</f>
        <v>#N/A</v>
      </c>
      <c r="I66" t="e">
        <f t="shared" si="5"/>
        <v>#N/A</v>
      </c>
      <c r="K66" t="e">
        <f>VLOOKUP(J66,'Drop downs'!A:B,2,FALSE)</f>
        <v>#N/A</v>
      </c>
      <c r="L66" t="e">
        <f t="shared" si="3"/>
        <v>#N/A</v>
      </c>
    </row>
    <row r="67" spans="2:12" x14ac:dyDescent="0.25">
      <c r="B67" t="s">
        <v>338</v>
      </c>
      <c r="E67" t="e">
        <f>VLOOKUP(D67,'Drop downs'!A:B,2,FALSE)</f>
        <v>#N/A</v>
      </c>
      <c r="F67" t="e">
        <f t="shared" si="4"/>
        <v>#N/A</v>
      </c>
      <c r="H67" t="e">
        <f>VLOOKUP(G67,'Drop downs'!A:B,2,FALSE)</f>
        <v>#N/A</v>
      </c>
      <c r="I67" t="e">
        <f t="shared" si="5"/>
        <v>#N/A</v>
      </c>
      <c r="K67" t="e">
        <f>VLOOKUP(J67,'Drop downs'!A:B,2,FALSE)</f>
        <v>#N/A</v>
      </c>
      <c r="L67" t="e">
        <f t="shared" si="3"/>
        <v>#N/A</v>
      </c>
    </row>
    <row r="68" spans="2:12" x14ac:dyDescent="0.25">
      <c r="B68" t="s">
        <v>339</v>
      </c>
      <c r="E68" t="e">
        <f>VLOOKUP(D68,'Drop downs'!A:B,2,FALSE)</f>
        <v>#N/A</v>
      </c>
      <c r="F68" t="e">
        <f t="shared" si="4"/>
        <v>#N/A</v>
      </c>
      <c r="H68" t="e">
        <f>VLOOKUP(G68,'Drop downs'!A:B,2,FALSE)</f>
        <v>#N/A</v>
      </c>
      <c r="I68" t="e">
        <f t="shared" si="5"/>
        <v>#N/A</v>
      </c>
      <c r="K68" t="e">
        <f>VLOOKUP(J68,'Drop downs'!A:B,2,FALSE)</f>
        <v>#N/A</v>
      </c>
      <c r="L68" t="e">
        <f t="shared" si="3"/>
        <v>#N/A</v>
      </c>
    </row>
    <row r="69" spans="2:12" x14ac:dyDescent="0.25">
      <c r="B69" t="s">
        <v>340</v>
      </c>
      <c r="E69" t="e">
        <f>VLOOKUP(D69,'Drop downs'!A:B,2,FALSE)</f>
        <v>#N/A</v>
      </c>
      <c r="F69" t="e">
        <f t="shared" si="4"/>
        <v>#N/A</v>
      </c>
      <c r="H69" t="e">
        <f>VLOOKUP(G69,'Drop downs'!A:B,2,FALSE)</f>
        <v>#N/A</v>
      </c>
      <c r="I69" t="e">
        <f t="shared" si="5"/>
        <v>#N/A</v>
      </c>
      <c r="K69" t="e">
        <f>VLOOKUP(J69,'Drop downs'!A:B,2,FALSE)</f>
        <v>#N/A</v>
      </c>
      <c r="L69" t="e">
        <f t="shared" si="3"/>
        <v>#N/A</v>
      </c>
    </row>
    <row r="70" spans="2:12" x14ac:dyDescent="0.25">
      <c r="B70" t="s">
        <v>341</v>
      </c>
      <c r="E70" t="e">
        <f>VLOOKUP(D70,'Drop downs'!A:B,2,FALSE)</f>
        <v>#N/A</v>
      </c>
      <c r="F70" t="e">
        <f t="shared" si="4"/>
        <v>#N/A</v>
      </c>
      <c r="H70" t="e">
        <f>VLOOKUP(G70,'Drop downs'!A:B,2,FALSE)</f>
        <v>#N/A</v>
      </c>
      <c r="I70" t="e">
        <f t="shared" si="5"/>
        <v>#N/A</v>
      </c>
      <c r="K70" t="e">
        <f>VLOOKUP(J70,'Drop downs'!A:B,2,FALSE)</f>
        <v>#N/A</v>
      </c>
      <c r="L70" t="e">
        <f t="shared" si="3"/>
        <v>#N/A</v>
      </c>
    </row>
    <row r="71" spans="2:12" x14ac:dyDescent="0.25">
      <c r="B71" t="s">
        <v>342</v>
      </c>
      <c r="E71" t="e">
        <f>VLOOKUP(D71,'Drop downs'!A:B,2,FALSE)</f>
        <v>#N/A</v>
      </c>
      <c r="F71" t="e">
        <f t="shared" si="4"/>
        <v>#N/A</v>
      </c>
      <c r="H71" t="e">
        <f>VLOOKUP(G71,'Drop downs'!A:B,2,FALSE)</f>
        <v>#N/A</v>
      </c>
      <c r="I71" t="e">
        <f t="shared" si="5"/>
        <v>#N/A</v>
      </c>
      <c r="K71" t="e">
        <f>VLOOKUP(J71,'Drop downs'!A:B,2,FALSE)</f>
        <v>#N/A</v>
      </c>
      <c r="L71" t="e">
        <f t="shared" si="3"/>
        <v>#N/A</v>
      </c>
    </row>
    <row r="72" spans="2:12" x14ac:dyDescent="0.25">
      <c r="B72" t="s">
        <v>343</v>
      </c>
      <c r="E72" t="e">
        <f>VLOOKUP(D72,'Drop downs'!A:B,2,FALSE)</f>
        <v>#N/A</v>
      </c>
      <c r="F72" t="e">
        <f t="shared" si="4"/>
        <v>#N/A</v>
      </c>
      <c r="H72" t="e">
        <f>VLOOKUP(G72,'Drop downs'!A:B,2,FALSE)</f>
        <v>#N/A</v>
      </c>
      <c r="I72" t="e">
        <f t="shared" si="5"/>
        <v>#N/A</v>
      </c>
      <c r="K72" t="e">
        <f>VLOOKUP(J72,'Drop downs'!A:B,2,FALSE)</f>
        <v>#N/A</v>
      </c>
      <c r="L72" t="e">
        <f t="shared" si="3"/>
        <v>#N/A</v>
      </c>
    </row>
    <row r="73" spans="2:12" x14ac:dyDescent="0.25">
      <c r="B73" t="s">
        <v>344</v>
      </c>
      <c r="E73" t="e">
        <f>VLOOKUP(D73,'Drop downs'!A:B,2,FALSE)</f>
        <v>#N/A</v>
      </c>
      <c r="F73" t="e">
        <f t="shared" si="4"/>
        <v>#N/A</v>
      </c>
      <c r="H73" t="e">
        <f>VLOOKUP(G73,'Drop downs'!A:B,2,FALSE)</f>
        <v>#N/A</v>
      </c>
      <c r="I73" t="e">
        <f t="shared" si="5"/>
        <v>#N/A</v>
      </c>
      <c r="K73" t="e">
        <f>VLOOKUP(J73,'Drop downs'!A:B,2,FALSE)</f>
        <v>#N/A</v>
      </c>
      <c r="L73" t="e">
        <f t="shared" si="3"/>
        <v>#N/A</v>
      </c>
    </row>
    <row r="74" spans="2:12" x14ac:dyDescent="0.25">
      <c r="B74" t="s">
        <v>345</v>
      </c>
      <c r="E74" t="e">
        <f>VLOOKUP(D74,'Drop downs'!A:B,2,FALSE)</f>
        <v>#N/A</v>
      </c>
      <c r="F74" t="e">
        <f t="shared" si="4"/>
        <v>#N/A</v>
      </c>
      <c r="H74" t="e">
        <f>VLOOKUP(G74,'Drop downs'!A:B,2,FALSE)</f>
        <v>#N/A</v>
      </c>
      <c r="I74" t="e">
        <f t="shared" si="5"/>
        <v>#N/A</v>
      </c>
      <c r="K74" t="e">
        <f>VLOOKUP(J74,'Drop downs'!A:B,2,FALSE)</f>
        <v>#N/A</v>
      </c>
      <c r="L74" t="e">
        <f t="shared" si="3"/>
        <v>#N/A</v>
      </c>
    </row>
    <row r="75" spans="2:12" x14ac:dyDescent="0.25">
      <c r="B75" t="s">
        <v>346</v>
      </c>
      <c r="E75" t="e">
        <f>VLOOKUP(D75,'Drop downs'!A:B,2,FALSE)</f>
        <v>#N/A</v>
      </c>
      <c r="F75" t="e">
        <f t="shared" si="4"/>
        <v>#N/A</v>
      </c>
      <c r="H75" t="e">
        <f>VLOOKUP(G75,'Drop downs'!A:B,2,FALSE)</f>
        <v>#N/A</v>
      </c>
      <c r="I75" t="e">
        <f t="shared" si="5"/>
        <v>#N/A</v>
      </c>
      <c r="K75" t="e">
        <f>VLOOKUP(J75,'Drop downs'!A:B,2,FALSE)</f>
        <v>#N/A</v>
      </c>
      <c r="L75" t="e">
        <f t="shared" si="3"/>
        <v>#N/A</v>
      </c>
    </row>
    <row r="76" spans="2:12" x14ac:dyDescent="0.25">
      <c r="B76" t="s">
        <v>347</v>
      </c>
      <c r="E76" t="e">
        <f>VLOOKUP(D76,'Drop downs'!A:B,2,FALSE)</f>
        <v>#N/A</v>
      </c>
      <c r="F76" t="e">
        <f t="shared" si="4"/>
        <v>#N/A</v>
      </c>
      <c r="H76" t="e">
        <f>VLOOKUP(G76,'Drop downs'!A:B,2,FALSE)</f>
        <v>#N/A</v>
      </c>
      <c r="I76" t="e">
        <f t="shared" si="5"/>
        <v>#N/A</v>
      </c>
      <c r="K76" t="e">
        <f>VLOOKUP(J76,'Drop downs'!A:B,2,FALSE)</f>
        <v>#N/A</v>
      </c>
      <c r="L76" t="e">
        <f t="shared" si="3"/>
        <v>#N/A</v>
      </c>
    </row>
    <row r="77" spans="2:12" x14ac:dyDescent="0.25">
      <c r="B77" t="s">
        <v>348</v>
      </c>
      <c r="E77" t="e">
        <f>VLOOKUP(D77,'Drop downs'!A:B,2,FALSE)</f>
        <v>#N/A</v>
      </c>
      <c r="F77" t="e">
        <f t="shared" si="4"/>
        <v>#N/A</v>
      </c>
      <c r="H77" t="e">
        <f>VLOOKUP(G77,'Drop downs'!A:B,2,FALSE)</f>
        <v>#N/A</v>
      </c>
      <c r="I77" t="e">
        <f t="shared" si="5"/>
        <v>#N/A</v>
      </c>
      <c r="K77" t="e">
        <f>VLOOKUP(J77,'Drop downs'!A:B,2,FALSE)</f>
        <v>#N/A</v>
      </c>
      <c r="L77" t="e">
        <f t="shared" si="3"/>
        <v>#N/A</v>
      </c>
    </row>
    <row r="78" spans="2:12" x14ac:dyDescent="0.25">
      <c r="B78" t="s">
        <v>349</v>
      </c>
      <c r="E78" t="e">
        <f>VLOOKUP(D78,'Drop downs'!A:B,2,FALSE)</f>
        <v>#N/A</v>
      </c>
      <c r="F78" t="e">
        <f t="shared" si="4"/>
        <v>#N/A</v>
      </c>
      <c r="H78" t="e">
        <f>VLOOKUP(G78,'Drop downs'!A:B,2,FALSE)</f>
        <v>#N/A</v>
      </c>
      <c r="I78" t="e">
        <f t="shared" si="5"/>
        <v>#N/A</v>
      </c>
      <c r="K78" t="e">
        <f>VLOOKUP(J78,'Drop downs'!A:B,2,FALSE)</f>
        <v>#N/A</v>
      </c>
      <c r="L78" t="e">
        <f t="shared" si="3"/>
        <v>#N/A</v>
      </c>
    </row>
    <row r="79" spans="2:12" x14ac:dyDescent="0.25">
      <c r="B79" t="s">
        <v>350</v>
      </c>
      <c r="E79" t="e">
        <f>VLOOKUP(D79,'Drop downs'!A:B,2,FALSE)</f>
        <v>#N/A</v>
      </c>
      <c r="F79" t="e">
        <f t="shared" si="4"/>
        <v>#N/A</v>
      </c>
      <c r="H79" t="e">
        <f>VLOOKUP(G79,'Drop downs'!A:B,2,FALSE)</f>
        <v>#N/A</v>
      </c>
      <c r="I79" t="e">
        <f t="shared" si="5"/>
        <v>#N/A</v>
      </c>
      <c r="K79" t="e">
        <f>VLOOKUP(J79,'Drop downs'!A:B,2,FALSE)</f>
        <v>#N/A</v>
      </c>
      <c r="L79" t="e">
        <f t="shared" si="3"/>
        <v>#N/A</v>
      </c>
    </row>
    <row r="80" spans="2:12" x14ac:dyDescent="0.25">
      <c r="B80" t="s">
        <v>351</v>
      </c>
      <c r="E80" t="e">
        <f>VLOOKUP(D80,'Drop downs'!A:B,2,FALSE)</f>
        <v>#N/A</v>
      </c>
      <c r="F80" t="e">
        <f t="shared" si="4"/>
        <v>#N/A</v>
      </c>
      <c r="H80" t="e">
        <f>VLOOKUP(G80,'Drop downs'!A:B,2,FALSE)</f>
        <v>#N/A</v>
      </c>
      <c r="I80" t="e">
        <f t="shared" si="5"/>
        <v>#N/A</v>
      </c>
      <c r="K80" t="e">
        <f>VLOOKUP(J80,'Drop downs'!A:B,2,FALSE)</f>
        <v>#N/A</v>
      </c>
      <c r="L80" t="e">
        <f t="shared" si="3"/>
        <v>#N/A</v>
      </c>
    </row>
    <row r="81" spans="2:12" x14ac:dyDescent="0.25">
      <c r="B81" t="s">
        <v>352</v>
      </c>
      <c r="E81" t="e">
        <f>VLOOKUP(D81,'Drop downs'!A:B,2,FALSE)</f>
        <v>#N/A</v>
      </c>
      <c r="F81" t="e">
        <f t="shared" si="4"/>
        <v>#N/A</v>
      </c>
      <c r="H81" t="e">
        <f>VLOOKUP(G81,'Drop downs'!A:B,2,FALSE)</f>
        <v>#N/A</v>
      </c>
      <c r="I81" t="e">
        <f t="shared" si="5"/>
        <v>#N/A</v>
      </c>
      <c r="K81" t="e">
        <f>VLOOKUP(J81,'Drop downs'!A:B,2,FALSE)</f>
        <v>#N/A</v>
      </c>
      <c r="L81" t="e">
        <f t="shared" si="3"/>
        <v>#N/A</v>
      </c>
    </row>
    <row r="82" spans="2:12" x14ac:dyDescent="0.25">
      <c r="B82" t="s">
        <v>353</v>
      </c>
      <c r="E82" t="e">
        <f>VLOOKUP(D82,'Drop downs'!A:B,2,FALSE)</f>
        <v>#N/A</v>
      </c>
      <c r="F82" t="e">
        <f t="shared" si="4"/>
        <v>#N/A</v>
      </c>
      <c r="H82" t="e">
        <f>VLOOKUP(G82,'Drop downs'!A:B,2,FALSE)</f>
        <v>#N/A</v>
      </c>
      <c r="I82" t="e">
        <f t="shared" si="5"/>
        <v>#N/A</v>
      </c>
      <c r="K82" t="e">
        <f>VLOOKUP(J82,'Drop downs'!A:B,2,FALSE)</f>
        <v>#N/A</v>
      </c>
      <c r="L82" t="e">
        <f t="shared" si="3"/>
        <v>#N/A</v>
      </c>
    </row>
    <row r="83" spans="2:12" x14ac:dyDescent="0.25">
      <c r="B83" t="s">
        <v>354</v>
      </c>
      <c r="E83" t="e">
        <f>VLOOKUP(D83,'Drop downs'!A:B,2,FALSE)</f>
        <v>#N/A</v>
      </c>
      <c r="F83" t="e">
        <f t="shared" si="4"/>
        <v>#N/A</v>
      </c>
      <c r="H83" t="e">
        <f>VLOOKUP(G83,'Drop downs'!A:B,2,FALSE)</f>
        <v>#N/A</v>
      </c>
      <c r="I83" t="e">
        <f t="shared" si="5"/>
        <v>#N/A</v>
      </c>
      <c r="K83" t="e">
        <f>VLOOKUP(J83,'Drop downs'!A:B,2,FALSE)</f>
        <v>#N/A</v>
      </c>
      <c r="L83" t="e">
        <f t="shared" si="3"/>
        <v>#N/A</v>
      </c>
    </row>
    <row r="84" spans="2:12" x14ac:dyDescent="0.25">
      <c r="B84" t="s">
        <v>355</v>
      </c>
      <c r="E84" t="e">
        <f>VLOOKUP(D84,'Drop downs'!A:B,2,FALSE)</f>
        <v>#N/A</v>
      </c>
      <c r="F84" t="e">
        <f t="shared" si="4"/>
        <v>#N/A</v>
      </c>
      <c r="H84" t="e">
        <f>VLOOKUP(G84,'Drop downs'!A:B,2,FALSE)</f>
        <v>#N/A</v>
      </c>
      <c r="I84" t="e">
        <f t="shared" si="5"/>
        <v>#N/A</v>
      </c>
      <c r="K84" t="e">
        <f>VLOOKUP(J84,'Drop downs'!A:B,2,FALSE)</f>
        <v>#N/A</v>
      </c>
      <c r="L84" t="e">
        <f t="shared" si="3"/>
        <v>#N/A</v>
      </c>
    </row>
    <row r="85" spans="2:12" x14ac:dyDescent="0.25">
      <c r="B85" t="s">
        <v>356</v>
      </c>
      <c r="E85" t="e">
        <f>VLOOKUP(D85,'Drop downs'!A:B,2,FALSE)</f>
        <v>#N/A</v>
      </c>
      <c r="F85" t="e">
        <f t="shared" si="4"/>
        <v>#N/A</v>
      </c>
      <c r="H85" t="e">
        <f>VLOOKUP(G85,'Drop downs'!A:B,2,FALSE)</f>
        <v>#N/A</v>
      </c>
      <c r="I85" t="e">
        <f t="shared" si="5"/>
        <v>#N/A</v>
      </c>
      <c r="K85" t="e">
        <f>VLOOKUP(J85,'Drop downs'!A:B,2,FALSE)</f>
        <v>#N/A</v>
      </c>
      <c r="L85" t="e">
        <f t="shared" si="3"/>
        <v>#N/A</v>
      </c>
    </row>
    <row r="86" spans="2:12" x14ac:dyDescent="0.25">
      <c r="B86" t="s">
        <v>357</v>
      </c>
      <c r="E86" t="e">
        <f>VLOOKUP(D86,'Drop downs'!A:B,2,FALSE)</f>
        <v>#N/A</v>
      </c>
      <c r="F86" t="e">
        <f t="shared" si="4"/>
        <v>#N/A</v>
      </c>
      <c r="H86" t="e">
        <f>VLOOKUP(G86,'Drop downs'!A:B,2,FALSE)</f>
        <v>#N/A</v>
      </c>
      <c r="I86" t="e">
        <f t="shared" si="5"/>
        <v>#N/A</v>
      </c>
      <c r="K86" t="e">
        <f>VLOOKUP(J86,'Drop downs'!A:B,2,FALSE)</f>
        <v>#N/A</v>
      </c>
      <c r="L86" t="e">
        <f t="shared" si="3"/>
        <v>#N/A</v>
      </c>
    </row>
    <row r="87" spans="2:12" x14ac:dyDescent="0.25">
      <c r="B87" t="s">
        <v>358</v>
      </c>
      <c r="E87" t="e">
        <f>VLOOKUP(D87,'Drop downs'!A:B,2,FALSE)</f>
        <v>#N/A</v>
      </c>
      <c r="F87" t="e">
        <f t="shared" si="4"/>
        <v>#N/A</v>
      </c>
      <c r="H87" t="e">
        <f>VLOOKUP(G87,'Drop downs'!A:B,2,FALSE)</f>
        <v>#N/A</v>
      </c>
      <c r="I87" t="e">
        <f t="shared" si="5"/>
        <v>#N/A</v>
      </c>
      <c r="K87" t="e">
        <f>VLOOKUP(J87,'Drop downs'!A:B,2,FALSE)</f>
        <v>#N/A</v>
      </c>
      <c r="L87" t="e">
        <f t="shared" si="3"/>
        <v>#N/A</v>
      </c>
    </row>
    <row r="88" spans="2:12" x14ac:dyDescent="0.25">
      <c r="B88" t="s">
        <v>359</v>
      </c>
      <c r="E88" t="e">
        <f>VLOOKUP(D88,'Drop downs'!A:B,2,FALSE)</f>
        <v>#N/A</v>
      </c>
      <c r="F88" t="e">
        <f t="shared" si="4"/>
        <v>#N/A</v>
      </c>
      <c r="H88" t="e">
        <f>VLOOKUP(G88,'Drop downs'!A:B,2,FALSE)</f>
        <v>#N/A</v>
      </c>
      <c r="I88" t="e">
        <f t="shared" si="5"/>
        <v>#N/A</v>
      </c>
      <c r="K88" t="e">
        <f>VLOOKUP(J88,'Drop downs'!A:B,2,FALSE)</f>
        <v>#N/A</v>
      </c>
      <c r="L88" t="e">
        <f t="shared" si="3"/>
        <v>#N/A</v>
      </c>
    </row>
    <row r="89" spans="2:12" x14ac:dyDescent="0.25">
      <c r="B89" t="s">
        <v>360</v>
      </c>
      <c r="E89" t="e">
        <f>VLOOKUP(D89,'Drop downs'!A:B,2,FALSE)</f>
        <v>#N/A</v>
      </c>
      <c r="F89" t="e">
        <f t="shared" si="4"/>
        <v>#N/A</v>
      </c>
      <c r="H89" t="e">
        <f>VLOOKUP(G89,'Drop downs'!A:B,2,FALSE)</f>
        <v>#N/A</v>
      </c>
      <c r="I89" t="e">
        <f t="shared" si="5"/>
        <v>#N/A</v>
      </c>
      <c r="K89" t="e">
        <f>VLOOKUP(J89,'Drop downs'!A:B,2,FALSE)</f>
        <v>#N/A</v>
      </c>
      <c r="L89" t="e">
        <f t="shared" si="3"/>
        <v>#N/A</v>
      </c>
    </row>
    <row r="90" spans="2:12" x14ac:dyDescent="0.25">
      <c r="B90" t="s">
        <v>361</v>
      </c>
      <c r="E90" t="e">
        <f>VLOOKUP(D90,'Drop downs'!A:B,2,FALSE)</f>
        <v>#N/A</v>
      </c>
      <c r="F90" t="e">
        <f t="shared" si="4"/>
        <v>#N/A</v>
      </c>
      <c r="H90" t="e">
        <f>VLOOKUP(G90,'Drop downs'!A:B,2,FALSE)</f>
        <v>#N/A</v>
      </c>
      <c r="I90" t="e">
        <f t="shared" si="5"/>
        <v>#N/A</v>
      </c>
      <c r="K90" t="e">
        <f>VLOOKUP(J90,'Drop downs'!A:B,2,FALSE)</f>
        <v>#N/A</v>
      </c>
      <c r="L90" t="e">
        <f t="shared" si="3"/>
        <v>#N/A</v>
      </c>
    </row>
    <row r="91" spans="2:12" x14ac:dyDescent="0.25">
      <c r="B91" t="s">
        <v>362</v>
      </c>
      <c r="E91" t="e">
        <f>VLOOKUP(D91,'Drop downs'!A:B,2,FALSE)</f>
        <v>#N/A</v>
      </c>
      <c r="F91" t="e">
        <f t="shared" si="4"/>
        <v>#N/A</v>
      </c>
      <c r="H91" t="e">
        <f>VLOOKUP(G91,'Drop downs'!A:B,2,FALSE)</f>
        <v>#N/A</v>
      </c>
      <c r="I91" t="e">
        <f t="shared" si="5"/>
        <v>#N/A</v>
      </c>
      <c r="K91" t="e">
        <f>VLOOKUP(J91,'Drop downs'!A:B,2,FALSE)</f>
        <v>#N/A</v>
      </c>
      <c r="L91" t="e">
        <f t="shared" si="3"/>
        <v>#N/A</v>
      </c>
    </row>
    <row r="92" spans="2:12" x14ac:dyDescent="0.25">
      <c r="B92" t="s">
        <v>363</v>
      </c>
      <c r="E92" t="e">
        <f>VLOOKUP(D92,'Drop downs'!A:B,2,FALSE)</f>
        <v>#N/A</v>
      </c>
      <c r="F92" t="e">
        <f t="shared" si="4"/>
        <v>#N/A</v>
      </c>
      <c r="H92" t="e">
        <f>VLOOKUP(G92,'Drop downs'!A:B,2,FALSE)</f>
        <v>#N/A</v>
      </c>
      <c r="I92" t="e">
        <f t="shared" si="5"/>
        <v>#N/A</v>
      </c>
      <c r="K92" t="e">
        <f>VLOOKUP(J92,'Drop downs'!A:B,2,FALSE)</f>
        <v>#N/A</v>
      </c>
      <c r="L92" t="e">
        <f t="shared" si="3"/>
        <v>#N/A</v>
      </c>
    </row>
    <row r="93" spans="2:12" x14ac:dyDescent="0.25">
      <c r="B93" t="s">
        <v>364</v>
      </c>
      <c r="E93" t="e">
        <f>VLOOKUP(D93,'Drop downs'!A:B,2,FALSE)</f>
        <v>#N/A</v>
      </c>
      <c r="F93" t="e">
        <f t="shared" si="4"/>
        <v>#N/A</v>
      </c>
      <c r="H93" t="e">
        <f>VLOOKUP(G93,'Drop downs'!A:B,2,FALSE)</f>
        <v>#N/A</v>
      </c>
      <c r="I93" t="e">
        <f t="shared" si="5"/>
        <v>#N/A</v>
      </c>
      <c r="K93" t="e">
        <f>VLOOKUP(J93,'Drop downs'!A:B,2,FALSE)</f>
        <v>#N/A</v>
      </c>
      <c r="L93" t="e">
        <f t="shared" si="3"/>
        <v>#N/A</v>
      </c>
    </row>
    <row r="94" spans="2:12" x14ac:dyDescent="0.25">
      <c r="B94" t="s">
        <v>365</v>
      </c>
      <c r="E94" t="e">
        <f>VLOOKUP(D94,'Drop downs'!A:B,2,FALSE)</f>
        <v>#N/A</v>
      </c>
      <c r="F94" t="e">
        <f t="shared" si="4"/>
        <v>#N/A</v>
      </c>
      <c r="H94" t="e">
        <f>VLOOKUP(G94,'Drop downs'!A:B,2,FALSE)</f>
        <v>#N/A</v>
      </c>
      <c r="I94" t="e">
        <f t="shared" si="5"/>
        <v>#N/A</v>
      </c>
      <c r="K94" t="e">
        <f>VLOOKUP(J94,'Drop downs'!A:B,2,FALSE)</f>
        <v>#N/A</v>
      </c>
      <c r="L94" t="e">
        <f t="shared" ref="L94:L105" si="6">C94*K94</f>
        <v>#N/A</v>
      </c>
    </row>
    <row r="95" spans="2:12" x14ac:dyDescent="0.25">
      <c r="B95" t="s">
        <v>366</v>
      </c>
      <c r="E95" t="e">
        <f>VLOOKUP(D95,'Drop downs'!A:B,2,FALSE)</f>
        <v>#N/A</v>
      </c>
      <c r="F95" t="e">
        <f t="shared" ref="F95:F105" si="7">C95*E95</f>
        <v>#N/A</v>
      </c>
      <c r="H95" t="e">
        <f>VLOOKUP(G95,'Drop downs'!A:B,2,FALSE)</f>
        <v>#N/A</v>
      </c>
      <c r="I95" t="e">
        <f t="shared" si="5"/>
        <v>#N/A</v>
      </c>
      <c r="K95" t="e">
        <f>VLOOKUP(J95,'Drop downs'!A:B,2,FALSE)</f>
        <v>#N/A</v>
      </c>
      <c r="L95" t="e">
        <f t="shared" si="6"/>
        <v>#N/A</v>
      </c>
    </row>
    <row r="96" spans="2:12" x14ac:dyDescent="0.25">
      <c r="B96" t="s">
        <v>367</v>
      </c>
      <c r="E96" t="e">
        <f>VLOOKUP(D96,'Drop downs'!A:B,2,FALSE)</f>
        <v>#N/A</v>
      </c>
      <c r="F96" t="e">
        <f t="shared" si="7"/>
        <v>#N/A</v>
      </c>
      <c r="H96" t="e">
        <f>VLOOKUP(G96,'Drop downs'!A:B,2,FALSE)</f>
        <v>#N/A</v>
      </c>
      <c r="I96" t="e">
        <f t="shared" si="5"/>
        <v>#N/A</v>
      </c>
      <c r="K96" t="e">
        <f>VLOOKUP(J96,'Drop downs'!A:B,2,FALSE)</f>
        <v>#N/A</v>
      </c>
      <c r="L96" t="e">
        <f t="shared" si="6"/>
        <v>#N/A</v>
      </c>
    </row>
    <row r="97" spans="2:12" x14ac:dyDescent="0.25">
      <c r="B97" t="s">
        <v>368</v>
      </c>
      <c r="E97" t="e">
        <f>VLOOKUP(D97,'Drop downs'!A:B,2,FALSE)</f>
        <v>#N/A</v>
      </c>
      <c r="F97" t="e">
        <f t="shared" si="7"/>
        <v>#N/A</v>
      </c>
      <c r="H97" t="e">
        <f>VLOOKUP(G97,'Drop downs'!A:B,2,FALSE)</f>
        <v>#N/A</v>
      </c>
      <c r="I97" t="e">
        <f t="shared" ref="I97:I105" si="8">C97*H97</f>
        <v>#N/A</v>
      </c>
      <c r="K97" t="e">
        <f>VLOOKUP(J97,'Drop downs'!A:B,2,FALSE)</f>
        <v>#N/A</v>
      </c>
      <c r="L97" t="e">
        <f t="shared" si="6"/>
        <v>#N/A</v>
      </c>
    </row>
    <row r="98" spans="2:12" x14ac:dyDescent="0.25">
      <c r="B98" t="s">
        <v>369</v>
      </c>
      <c r="E98" t="e">
        <f>VLOOKUP(D98,'Drop downs'!A:B,2,FALSE)</f>
        <v>#N/A</v>
      </c>
      <c r="F98" t="e">
        <f t="shared" si="7"/>
        <v>#N/A</v>
      </c>
      <c r="H98" t="e">
        <f>VLOOKUP(G98,'Drop downs'!A:B,2,FALSE)</f>
        <v>#N/A</v>
      </c>
      <c r="I98" t="e">
        <f t="shared" si="8"/>
        <v>#N/A</v>
      </c>
      <c r="K98" t="e">
        <f>VLOOKUP(J98,'Drop downs'!A:B,2,FALSE)</f>
        <v>#N/A</v>
      </c>
      <c r="L98" t="e">
        <f t="shared" si="6"/>
        <v>#N/A</v>
      </c>
    </row>
    <row r="99" spans="2:12" x14ac:dyDescent="0.25">
      <c r="B99" t="s">
        <v>370</v>
      </c>
      <c r="E99" t="e">
        <f>VLOOKUP(D99,'Drop downs'!A:B,2,FALSE)</f>
        <v>#N/A</v>
      </c>
      <c r="F99" t="e">
        <f t="shared" si="7"/>
        <v>#N/A</v>
      </c>
      <c r="H99" t="e">
        <f>VLOOKUP(G99,'Drop downs'!A:B,2,FALSE)</f>
        <v>#N/A</v>
      </c>
      <c r="I99" t="e">
        <f t="shared" si="8"/>
        <v>#N/A</v>
      </c>
      <c r="K99" t="e">
        <f>VLOOKUP(J99,'Drop downs'!A:B,2,FALSE)</f>
        <v>#N/A</v>
      </c>
      <c r="L99" t="e">
        <f t="shared" si="6"/>
        <v>#N/A</v>
      </c>
    </row>
    <row r="100" spans="2:12" x14ac:dyDescent="0.25">
      <c r="B100" t="s">
        <v>371</v>
      </c>
      <c r="E100" t="e">
        <f>VLOOKUP(D100,'Drop downs'!A:B,2,FALSE)</f>
        <v>#N/A</v>
      </c>
      <c r="F100" t="e">
        <f t="shared" si="7"/>
        <v>#N/A</v>
      </c>
      <c r="H100" t="e">
        <f>VLOOKUP(G100,'Drop downs'!A:B,2,FALSE)</f>
        <v>#N/A</v>
      </c>
      <c r="I100" t="e">
        <f t="shared" si="8"/>
        <v>#N/A</v>
      </c>
      <c r="K100" t="e">
        <f>VLOOKUP(J100,'Drop downs'!A:B,2,FALSE)</f>
        <v>#N/A</v>
      </c>
      <c r="L100" t="e">
        <f t="shared" si="6"/>
        <v>#N/A</v>
      </c>
    </row>
    <row r="101" spans="2:12" x14ac:dyDescent="0.25">
      <c r="B101" t="s">
        <v>372</v>
      </c>
      <c r="E101" t="e">
        <f>VLOOKUP(D101,'Drop downs'!A:B,2,FALSE)</f>
        <v>#N/A</v>
      </c>
      <c r="F101" t="e">
        <f t="shared" si="7"/>
        <v>#N/A</v>
      </c>
      <c r="H101" t="e">
        <f>VLOOKUP(G101,'Drop downs'!A:B,2,FALSE)</f>
        <v>#N/A</v>
      </c>
      <c r="I101" t="e">
        <f t="shared" si="8"/>
        <v>#N/A</v>
      </c>
      <c r="K101" t="e">
        <f>VLOOKUP(J101,'Drop downs'!A:B,2,FALSE)</f>
        <v>#N/A</v>
      </c>
      <c r="L101" t="e">
        <f t="shared" si="6"/>
        <v>#N/A</v>
      </c>
    </row>
    <row r="102" spans="2:12" x14ac:dyDescent="0.25">
      <c r="B102" t="s">
        <v>373</v>
      </c>
      <c r="E102" t="e">
        <f>VLOOKUP(D102,'Drop downs'!A:B,2,FALSE)</f>
        <v>#N/A</v>
      </c>
      <c r="F102" t="e">
        <f t="shared" si="7"/>
        <v>#N/A</v>
      </c>
      <c r="H102" t="e">
        <f>VLOOKUP(G102,'Drop downs'!A:B,2,FALSE)</f>
        <v>#N/A</v>
      </c>
      <c r="I102" t="e">
        <f t="shared" si="8"/>
        <v>#N/A</v>
      </c>
      <c r="K102" t="e">
        <f>VLOOKUP(J102,'Drop downs'!A:B,2,FALSE)</f>
        <v>#N/A</v>
      </c>
      <c r="L102" t="e">
        <f t="shared" si="6"/>
        <v>#N/A</v>
      </c>
    </row>
    <row r="103" spans="2:12" x14ac:dyDescent="0.25">
      <c r="B103" t="s">
        <v>374</v>
      </c>
      <c r="E103" t="e">
        <f>VLOOKUP(D103,'Drop downs'!A:B,2,FALSE)</f>
        <v>#N/A</v>
      </c>
      <c r="F103" t="e">
        <f t="shared" si="7"/>
        <v>#N/A</v>
      </c>
      <c r="H103" t="e">
        <f>VLOOKUP(G103,'Drop downs'!A:B,2,FALSE)</f>
        <v>#N/A</v>
      </c>
      <c r="I103" t="e">
        <f t="shared" si="8"/>
        <v>#N/A</v>
      </c>
      <c r="K103" t="e">
        <f>VLOOKUP(J103,'Drop downs'!A:B,2,FALSE)</f>
        <v>#N/A</v>
      </c>
      <c r="L103" t="e">
        <f t="shared" si="6"/>
        <v>#N/A</v>
      </c>
    </row>
    <row r="104" spans="2:12" x14ac:dyDescent="0.25">
      <c r="B104" t="s">
        <v>375</v>
      </c>
      <c r="E104" t="e">
        <f>VLOOKUP(D104,'Drop downs'!A:B,2,FALSE)</f>
        <v>#N/A</v>
      </c>
      <c r="F104" t="e">
        <f t="shared" si="7"/>
        <v>#N/A</v>
      </c>
      <c r="H104" t="e">
        <f>VLOOKUP(G104,'Drop downs'!A:B,2,FALSE)</f>
        <v>#N/A</v>
      </c>
      <c r="I104" t="e">
        <f t="shared" si="8"/>
        <v>#N/A</v>
      </c>
      <c r="K104" t="e">
        <f>VLOOKUP(J104,'Drop downs'!A:B,2,FALSE)</f>
        <v>#N/A</v>
      </c>
      <c r="L104" t="e">
        <f t="shared" si="6"/>
        <v>#N/A</v>
      </c>
    </row>
    <row r="105" spans="2:12" x14ac:dyDescent="0.25">
      <c r="B105" t="s">
        <v>376</v>
      </c>
      <c r="E105" t="e">
        <f>VLOOKUP(D105,'Drop downs'!A:B,2,FALSE)</f>
        <v>#N/A</v>
      </c>
      <c r="F105" t="e">
        <f t="shared" si="7"/>
        <v>#N/A</v>
      </c>
      <c r="H105" t="e">
        <f>VLOOKUP(G105,'Drop downs'!A:B,2,FALSE)</f>
        <v>#N/A</v>
      </c>
      <c r="I105" t="e">
        <f t="shared" si="8"/>
        <v>#N/A</v>
      </c>
      <c r="K105" t="e">
        <f>VLOOKUP(J105,'Drop downs'!A:B,2,FALSE)</f>
        <v>#N/A</v>
      </c>
      <c r="L105" t="e">
        <f t="shared" si="6"/>
        <v>#N/A</v>
      </c>
    </row>
  </sheetData>
  <mergeCells count="11">
    <mergeCell ref="C14:E14"/>
    <mergeCell ref="C15:E15"/>
    <mergeCell ref="D21:F21"/>
    <mergeCell ref="G21:I21"/>
    <mergeCell ref="J21:L21"/>
    <mergeCell ref="C13:E13"/>
    <mergeCell ref="G3:J7"/>
    <mergeCell ref="G10:H10"/>
    <mergeCell ref="I10:J10"/>
    <mergeCell ref="K10:L10"/>
    <mergeCell ref="C12:E12"/>
  </mergeCells>
  <phoneticPr fontId="9" type="noConversion"/>
  <conditionalFormatting sqref="E6">
    <cfRule type="iconSet" priority="2">
      <iconSet showValue="0">
        <cfvo type="percent" val="0"/>
        <cfvo type="num" val="0.75"/>
        <cfvo type="num" val="0.8"/>
      </iconSet>
    </cfRule>
  </conditionalFormatting>
  <conditionalFormatting sqref="E7:E8">
    <cfRule type="iconSet" priority="1">
      <iconSet showValue="0">
        <cfvo type="percent" val="0"/>
        <cfvo type="num" val="0.75"/>
        <cfvo type="num" val="0.8"/>
      </iconSet>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D456859-06A3-4FCD-8D55-FABA6F9F6746}">
          <x14:formula1>
            <xm:f>'Drop downs'!$A$2:$A$5</xm:f>
          </x14:formula1>
          <xm:sqref>D23:D105 J23:J105 G23:G105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8583E-FD85-48BC-96D3-23BEB9231840}">
  <dimension ref="B1:N199"/>
  <sheetViews>
    <sheetView showGridLines="0" topLeftCell="A13" zoomScale="80" zoomScaleNormal="80" workbookViewId="0">
      <selection activeCell="D23" sqref="D23"/>
    </sheetView>
  </sheetViews>
  <sheetFormatPr defaultRowHeight="15" x14ac:dyDescent="0.25"/>
  <cols>
    <col min="1" max="1" width="4" customWidth="1"/>
    <col min="2" max="2" width="23.54296875" customWidth="1"/>
    <col min="3" max="3" width="13.08984375" customWidth="1"/>
    <col min="4" max="4" width="19.1796875" customWidth="1"/>
    <col min="5" max="5" width="11.81640625" customWidth="1"/>
    <col min="6" max="6" width="7.1796875" customWidth="1"/>
    <col min="7" max="7" width="14.1796875" bestFit="1" customWidth="1"/>
    <col min="9" max="9" width="14.1796875" bestFit="1" customWidth="1"/>
    <col min="10" max="10" width="13.08984375" customWidth="1"/>
    <col min="11" max="11" width="14.1796875" bestFit="1" customWidth="1"/>
    <col min="12" max="12" width="13.81640625" bestFit="1" customWidth="1"/>
    <col min="13" max="13" width="3" customWidth="1"/>
  </cols>
  <sheetData>
    <row r="1" spans="2:12" ht="21" x14ac:dyDescent="0.4">
      <c r="B1" s="16" t="s">
        <v>156</v>
      </c>
    </row>
    <row r="2" spans="2:12" ht="6.75" customHeight="1" thickBot="1" x14ac:dyDescent="0.35">
      <c r="B2" s="2"/>
    </row>
    <row r="3" spans="2:12" ht="16.5" customHeight="1" thickTop="1" x14ac:dyDescent="0.3">
      <c r="B3" s="2"/>
      <c r="I3" s="135" t="s">
        <v>104</v>
      </c>
      <c r="J3" s="116"/>
      <c r="K3" s="116"/>
      <c r="L3" s="117"/>
    </row>
    <row r="4" spans="2:12" ht="9" customHeight="1" x14ac:dyDescent="0.3">
      <c r="B4" s="2"/>
      <c r="I4" s="118"/>
      <c r="J4" s="119"/>
      <c r="K4" s="119"/>
      <c r="L4" s="120"/>
    </row>
    <row r="5" spans="2:12" ht="30.75" customHeight="1" x14ac:dyDescent="0.3">
      <c r="B5" s="13" t="s">
        <v>35</v>
      </c>
      <c r="C5" s="13" t="s">
        <v>36</v>
      </c>
      <c r="D5" s="25" t="s">
        <v>44</v>
      </c>
      <c r="E5" s="13" t="s">
        <v>37</v>
      </c>
      <c r="I5" s="118"/>
      <c r="J5" s="119"/>
      <c r="K5" s="119"/>
      <c r="L5" s="120"/>
    </row>
    <row r="6" spans="2:12" x14ac:dyDescent="0.25">
      <c r="B6" s="8" t="s">
        <v>6</v>
      </c>
      <c r="C6" s="9">
        <f>'Estate summary'!C6</f>
        <v>0</v>
      </c>
      <c r="D6" s="10" t="e">
        <f>SUM(H14:H15)</f>
        <v>#DIV/0!</v>
      </c>
      <c r="E6" s="10" t="e">
        <f>D6</f>
        <v>#DIV/0!</v>
      </c>
      <c r="I6" s="118"/>
      <c r="J6" s="119"/>
      <c r="K6" s="119"/>
      <c r="L6" s="120"/>
    </row>
    <row r="7" spans="2:12" ht="15.6" thickBot="1" x14ac:dyDescent="0.3">
      <c r="B7" s="8" t="s">
        <v>34</v>
      </c>
      <c r="C7" s="9"/>
      <c r="D7" s="10" t="e">
        <f>SUM(J14:J15)</f>
        <v>#DIV/0!</v>
      </c>
      <c r="E7" s="10" t="e">
        <f>D7</f>
        <v>#DIV/0!</v>
      </c>
      <c r="I7" s="121"/>
      <c r="J7" s="122"/>
      <c r="K7" s="122"/>
      <c r="L7" s="123"/>
    </row>
    <row r="8" spans="2:12" ht="15.6" thickTop="1" x14ac:dyDescent="0.25">
      <c r="B8" s="11">
        <v>2030</v>
      </c>
      <c r="C8" s="9"/>
      <c r="D8" s="10" t="e">
        <f>SUM(L14:L15)</f>
        <v>#DIV/0!</v>
      </c>
      <c r="E8" s="10" t="e">
        <f>D8</f>
        <v>#DIV/0!</v>
      </c>
    </row>
    <row r="9" spans="2:12" ht="9" customHeight="1" x14ac:dyDescent="0.3">
      <c r="B9" s="2"/>
    </row>
    <row r="10" spans="2:12" ht="15.6" x14ac:dyDescent="0.3">
      <c r="B10" s="2"/>
      <c r="G10" s="124" t="s">
        <v>6</v>
      </c>
      <c r="H10" s="124"/>
      <c r="I10" s="125" t="s">
        <v>17</v>
      </c>
      <c r="J10" s="125"/>
      <c r="K10" s="126">
        <v>2030</v>
      </c>
      <c r="L10" s="126"/>
    </row>
    <row r="11" spans="2:12" ht="15.6" x14ac:dyDescent="0.3">
      <c r="B11" s="14" t="s">
        <v>28</v>
      </c>
      <c r="C11" s="15"/>
      <c r="D11" s="15"/>
      <c r="E11" s="15"/>
      <c r="G11" s="20" t="s">
        <v>18</v>
      </c>
      <c r="H11" s="20" t="s">
        <v>19</v>
      </c>
      <c r="I11" s="19" t="s">
        <v>18</v>
      </c>
      <c r="J11" s="19" t="s">
        <v>19</v>
      </c>
      <c r="K11" s="18" t="s">
        <v>18</v>
      </c>
      <c r="L11" s="18" t="s">
        <v>19</v>
      </c>
    </row>
    <row r="12" spans="2:12" ht="32.25" customHeight="1" x14ac:dyDescent="0.25">
      <c r="B12" s="21" t="s">
        <v>29</v>
      </c>
      <c r="C12" s="136" t="s">
        <v>53</v>
      </c>
      <c r="D12" s="136"/>
      <c r="E12" s="136"/>
      <c r="G12" s="22">
        <f>SUMIF(Table15[[#All],[Level]],"1",Table15[[#All],[Floor area of hedge (m₂)]])</f>
        <v>0</v>
      </c>
      <c r="H12" s="23" t="e">
        <f>G12/SUM(G12:G15)</f>
        <v>#DIV/0!</v>
      </c>
      <c r="I12" s="22">
        <f>SUMIF(Table15[[#All],[Level3]],"1",Table15[[#All],[Floor area of hedge (m₂)]])</f>
        <v>0</v>
      </c>
      <c r="J12" s="23" t="e">
        <f>I12/SUM(I12:I15)</f>
        <v>#DIV/0!</v>
      </c>
      <c r="K12" s="22">
        <f>SUMIF(Table15[[#All],[Level2]],"1",Table15[[#All],[Floor area of hedge (m₂)]])</f>
        <v>0</v>
      </c>
      <c r="L12" s="23" t="e">
        <f>K12/SUM(K12:K15)</f>
        <v>#DIV/0!</v>
      </c>
    </row>
    <row r="13" spans="2:12" ht="62.25" customHeight="1" x14ac:dyDescent="0.25">
      <c r="B13" s="21" t="s">
        <v>31</v>
      </c>
      <c r="C13" s="136" t="s">
        <v>54</v>
      </c>
      <c r="D13" s="136"/>
      <c r="E13" s="136"/>
      <c r="G13" s="24">
        <f>SUMIF(Table15[[#All],[Level]],"2",Table15[[#All],[Floor area of hedge (m₂)]])</f>
        <v>0</v>
      </c>
      <c r="H13" s="10" t="e">
        <f>G13/SUM(G12:G15)</f>
        <v>#DIV/0!</v>
      </c>
      <c r="I13" s="24">
        <f>SUMIF(Table15[[#All],[Level3]],"2",Table15[[#All],[Floor area of hedge (m₂)]])</f>
        <v>0</v>
      </c>
      <c r="J13" s="10" t="e">
        <f>I13/SUM(I12:I15)</f>
        <v>#DIV/0!</v>
      </c>
      <c r="K13" s="24">
        <f>SUMIF(Table15[[#All],[Level2]],"2",Table15[[#All],[Floor area of hedge (m₂)]])</f>
        <v>0</v>
      </c>
      <c r="L13" s="10" t="e">
        <f>K13/SUM(K12:K15)</f>
        <v>#DIV/0!</v>
      </c>
    </row>
    <row r="14" spans="2:12" ht="63" customHeight="1" x14ac:dyDescent="0.25">
      <c r="B14" s="21" t="s">
        <v>32</v>
      </c>
      <c r="C14" s="136" t="s">
        <v>55</v>
      </c>
      <c r="D14" s="136"/>
      <c r="E14" s="136"/>
      <c r="G14" s="24">
        <f>SUMIF(Table15[[#All],[Level]],"3",Table15[[#All],[Floor area of hedge (m₂)]])</f>
        <v>0</v>
      </c>
      <c r="H14" s="10" t="e">
        <f>G14/SUM(G12:G15)</f>
        <v>#DIV/0!</v>
      </c>
      <c r="I14" s="24">
        <f>SUMIF(Table15[[#All],[Level3]],"3",Table15[[#All],[Floor area of hedge (m₂)]])</f>
        <v>0</v>
      </c>
      <c r="J14" s="10" t="e">
        <f>I14/SUM(I12:I15)</f>
        <v>#DIV/0!</v>
      </c>
      <c r="K14" s="24">
        <f>SUMIF(Table15[[#All],[Level2]],"3",Table15[[#All],[Floor area of hedge (m₂)]])</f>
        <v>0</v>
      </c>
      <c r="L14" s="10" t="e">
        <f>K14/SUM(K12:K15)</f>
        <v>#DIV/0!</v>
      </c>
    </row>
    <row r="15" spans="2:12" ht="59.25" customHeight="1" x14ac:dyDescent="0.25">
      <c r="B15" s="21" t="s">
        <v>33</v>
      </c>
      <c r="C15" s="136" t="s">
        <v>56</v>
      </c>
      <c r="D15" s="136"/>
      <c r="E15" s="136"/>
      <c r="G15" s="24">
        <f>SUMIF(Table15[[#All],[Level]],"4",Table15[[#All],[Floor area of hedge (m₂)]])</f>
        <v>0</v>
      </c>
      <c r="H15" s="10" t="e">
        <f>G15/SUM(G12:G15)</f>
        <v>#DIV/0!</v>
      </c>
      <c r="I15" s="24">
        <f>SUMIF(Table15[[#All],[Level3]],"4",Table15[[#All],[Floor area of hedge (m₂)]])</f>
        <v>0</v>
      </c>
      <c r="J15" s="10" t="e">
        <f>I15/SUM(I12:I15)</f>
        <v>#DIV/0!</v>
      </c>
      <c r="K15" s="24">
        <f>SUMIF(Table15[[#All],[Level2]],"4",Table15[[#All],[Floor area of hedge (m₂)]])</f>
        <v>0</v>
      </c>
      <c r="L15" s="10" t="e">
        <f>K15/SUM(K12:K15)</f>
        <v>#DIV/0!</v>
      </c>
    </row>
    <row r="16" spans="2:12" x14ac:dyDescent="0.25">
      <c r="B16" s="1"/>
    </row>
    <row r="18" spans="2:14" s="2" customFormat="1" ht="15.6" x14ac:dyDescent="0.3">
      <c r="D18" s="124" t="s">
        <v>6</v>
      </c>
      <c r="E18" s="124"/>
      <c r="F18" s="124"/>
      <c r="G18" s="125" t="s">
        <v>20</v>
      </c>
      <c r="H18" s="125"/>
      <c r="I18" s="125"/>
      <c r="J18" s="127">
        <v>2030</v>
      </c>
      <c r="K18" s="127"/>
      <c r="L18" s="127"/>
      <c r="N18" s="2" t="s">
        <v>45</v>
      </c>
    </row>
    <row r="19" spans="2:14" s="4" customFormat="1" ht="30" customHeight="1" x14ac:dyDescent="0.3">
      <c r="B19" s="17" t="s">
        <v>0</v>
      </c>
      <c r="C19" s="17" t="s">
        <v>70</v>
      </c>
      <c r="D19" s="5" t="s">
        <v>5</v>
      </c>
      <c r="E19" s="5" t="s">
        <v>4</v>
      </c>
      <c r="F19" s="5" t="s">
        <v>3</v>
      </c>
      <c r="G19" s="6" t="s">
        <v>21</v>
      </c>
      <c r="H19" s="6" t="s">
        <v>22</v>
      </c>
      <c r="I19" s="6" t="s">
        <v>23</v>
      </c>
      <c r="J19" s="7" t="s">
        <v>38</v>
      </c>
      <c r="K19" s="7" t="s">
        <v>39</v>
      </c>
      <c r="L19" s="7" t="s">
        <v>40</v>
      </c>
    </row>
    <row r="20" spans="2:14" x14ac:dyDescent="0.25">
      <c r="B20" t="s">
        <v>91</v>
      </c>
      <c r="D20" t="s">
        <v>24</v>
      </c>
      <c r="E20">
        <f>VLOOKUP(D20,'Drop downs'!A:B,2,FALSE)</f>
        <v>1</v>
      </c>
      <c r="F20">
        <f>C20*E20</f>
        <v>0</v>
      </c>
      <c r="H20" t="e">
        <f>VLOOKUP(G20,'Drop downs'!A:B,2,FALSE)</f>
        <v>#N/A</v>
      </c>
      <c r="I20" t="e">
        <f>C20*H20</f>
        <v>#N/A</v>
      </c>
      <c r="K20" t="e">
        <f>VLOOKUP(J20,'Drop downs'!A:B,2,FALSE)</f>
        <v>#N/A</v>
      </c>
      <c r="L20" t="e">
        <f t="shared" ref="L20:L22" si="0">C20*K20</f>
        <v>#N/A</v>
      </c>
    </row>
    <row r="21" spans="2:14" x14ac:dyDescent="0.25">
      <c r="B21" t="s">
        <v>92</v>
      </c>
      <c r="D21" t="s">
        <v>25</v>
      </c>
      <c r="E21">
        <f>VLOOKUP(D21,'Drop downs'!A:B,2,FALSE)</f>
        <v>2</v>
      </c>
      <c r="F21">
        <f t="shared" ref="F21:F22" si="1">C21*E21</f>
        <v>0</v>
      </c>
      <c r="H21" t="e">
        <f>VLOOKUP(G21,'Drop downs'!A:B,2,FALSE)</f>
        <v>#N/A</v>
      </c>
      <c r="I21" t="e">
        <f>C21*H21</f>
        <v>#N/A</v>
      </c>
      <c r="K21" t="e">
        <f>VLOOKUP(J21,'Drop downs'!A:B,2,FALSE)</f>
        <v>#N/A</v>
      </c>
      <c r="L21" t="e">
        <f t="shared" si="0"/>
        <v>#N/A</v>
      </c>
    </row>
    <row r="22" spans="2:14" x14ac:dyDescent="0.25">
      <c r="B22" t="s">
        <v>93</v>
      </c>
      <c r="D22" t="s">
        <v>26</v>
      </c>
      <c r="E22">
        <f>VLOOKUP(D22,'Drop downs'!A:B,2,FALSE)</f>
        <v>3</v>
      </c>
      <c r="F22">
        <f t="shared" si="1"/>
        <v>0</v>
      </c>
      <c r="H22" t="e">
        <f>VLOOKUP(G22,'Drop downs'!A:B,2,FALSE)</f>
        <v>#N/A</v>
      </c>
      <c r="I22" t="e">
        <f>C22*H22</f>
        <v>#N/A</v>
      </c>
      <c r="K22" t="e">
        <f>VLOOKUP(J22,'Drop downs'!A:B,2,FALSE)</f>
        <v>#N/A</v>
      </c>
      <c r="L22" t="e">
        <f t="shared" si="0"/>
        <v>#N/A</v>
      </c>
    </row>
    <row r="23" spans="2:14" x14ac:dyDescent="0.25">
      <c r="B23" t="s">
        <v>94</v>
      </c>
      <c r="D23" t="s">
        <v>27</v>
      </c>
      <c r="E23">
        <f>VLOOKUP(D23,'Drop downs'!A:B,2,FALSE)</f>
        <v>4</v>
      </c>
      <c r="F23">
        <f t="shared" ref="F23:F26" si="2">C23*E23</f>
        <v>0</v>
      </c>
      <c r="H23" t="e">
        <f>VLOOKUP(G23,'Drop downs'!A:B,2,FALSE)</f>
        <v>#N/A</v>
      </c>
      <c r="I23" t="e">
        <f>C23*H23</f>
        <v>#N/A</v>
      </c>
      <c r="K23" t="e">
        <f>VLOOKUP(J23,'Drop downs'!A:B,2,FALSE)</f>
        <v>#N/A</v>
      </c>
      <c r="L23" t="e">
        <f t="shared" ref="L23:L26" si="3">C23*K23</f>
        <v>#N/A</v>
      </c>
    </row>
    <row r="24" spans="2:14" x14ac:dyDescent="0.25">
      <c r="B24" t="s">
        <v>377</v>
      </c>
      <c r="E24" t="e">
        <f>VLOOKUP(D24,'Drop downs'!A:B,2,FALSE)</f>
        <v>#N/A</v>
      </c>
      <c r="F24" t="e">
        <f t="shared" si="2"/>
        <v>#N/A</v>
      </c>
      <c r="H24" t="e">
        <f>VLOOKUP(G24,'Drop downs'!A:B,2,FALSE)</f>
        <v>#N/A</v>
      </c>
      <c r="I24" t="e">
        <f t="shared" ref="I24:I87" si="4">C24*H24</f>
        <v>#N/A</v>
      </c>
      <c r="K24" t="e">
        <f>VLOOKUP(J24,'Drop downs'!A:B,2,FALSE)</f>
        <v>#N/A</v>
      </c>
      <c r="L24" t="e">
        <f t="shared" si="3"/>
        <v>#N/A</v>
      </c>
    </row>
    <row r="25" spans="2:14" x14ac:dyDescent="0.25">
      <c r="B25" t="s">
        <v>378</v>
      </c>
      <c r="E25" t="e">
        <f>VLOOKUP(D25,'Drop downs'!A:B,2,FALSE)</f>
        <v>#N/A</v>
      </c>
      <c r="F25" t="e">
        <f t="shared" si="2"/>
        <v>#N/A</v>
      </c>
      <c r="H25" t="e">
        <f>VLOOKUP(G25,'Drop downs'!A:B,2,FALSE)</f>
        <v>#N/A</v>
      </c>
      <c r="I25" t="e">
        <f t="shared" si="4"/>
        <v>#N/A</v>
      </c>
      <c r="K25" t="e">
        <f>VLOOKUP(J25,'Drop downs'!A:B,2,FALSE)</f>
        <v>#N/A</v>
      </c>
      <c r="L25" t="e">
        <f t="shared" si="3"/>
        <v>#N/A</v>
      </c>
    </row>
    <row r="26" spans="2:14" x14ac:dyDescent="0.25">
      <c r="B26" t="s">
        <v>379</v>
      </c>
      <c r="E26" t="e">
        <f>VLOOKUP(D26,'Drop downs'!A:B,2,FALSE)</f>
        <v>#N/A</v>
      </c>
      <c r="F26" t="e">
        <f t="shared" si="2"/>
        <v>#N/A</v>
      </c>
      <c r="H26" t="e">
        <f>VLOOKUP(G26,'Drop downs'!A:B,2,FALSE)</f>
        <v>#N/A</v>
      </c>
      <c r="I26" t="e">
        <f t="shared" si="4"/>
        <v>#N/A</v>
      </c>
      <c r="K26" t="e">
        <f>VLOOKUP(J26,'Drop downs'!A:B,2,FALSE)</f>
        <v>#N/A</v>
      </c>
      <c r="L26" t="e">
        <f t="shared" si="3"/>
        <v>#N/A</v>
      </c>
    </row>
    <row r="27" spans="2:14" x14ac:dyDescent="0.25">
      <c r="B27" t="s">
        <v>380</v>
      </c>
      <c r="E27" t="e">
        <f>VLOOKUP(D27,'Drop downs'!A:B,2,FALSE)</f>
        <v>#N/A</v>
      </c>
      <c r="F27" t="e">
        <f t="shared" ref="F27:F90" si="5">C27*E27</f>
        <v>#N/A</v>
      </c>
      <c r="H27" t="e">
        <f>VLOOKUP(G27,'Drop downs'!A:B,2,FALSE)</f>
        <v>#N/A</v>
      </c>
      <c r="I27" t="e">
        <f t="shared" si="4"/>
        <v>#N/A</v>
      </c>
      <c r="K27" t="e">
        <f>VLOOKUP(J27,'Drop downs'!A:B,2,FALSE)</f>
        <v>#N/A</v>
      </c>
      <c r="L27" t="e">
        <f t="shared" ref="L27:L90" si="6">C27*K27</f>
        <v>#N/A</v>
      </c>
    </row>
    <row r="28" spans="2:14" x14ac:dyDescent="0.25">
      <c r="B28" t="s">
        <v>381</v>
      </c>
      <c r="E28" t="e">
        <f>VLOOKUP(D28,'Drop downs'!A:B,2,FALSE)</f>
        <v>#N/A</v>
      </c>
      <c r="F28" t="e">
        <f t="shared" si="5"/>
        <v>#N/A</v>
      </c>
      <c r="H28" t="e">
        <f>VLOOKUP(G28,'Drop downs'!A:B,2,FALSE)</f>
        <v>#N/A</v>
      </c>
      <c r="I28" t="e">
        <f t="shared" si="4"/>
        <v>#N/A</v>
      </c>
      <c r="K28" t="e">
        <f>VLOOKUP(J28,'Drop downs'!A:B,2,FALSE)</f>
        <v>#N/A</v>
      </c>
      <c r="L28" t="e">
        <f t="shared" si="6"/>
        <v>#N/A</v>
      </c>
    </row>
    <row r="29" spans="2:14" x14ac:dyDescent="0.25">
      <c r="B29" t="s">
        <v>382</v>
      </c>
      <c r="E29" t="e">
        <f>VLOOKUP(D29,'Drop downs'!A:B,2,FALSE)</f>
        <v>#N/A</v>
      </c>
      <c r="F29" t="e">
        <f t="shared" si="5"/>
        <v>#N/A</v>
      </c>
      <c r="H29" t="e">
        <f>VLOOKUP(G29,'Drop downs'!A:B,2,FALSE)</f>
        <v>#N/A</v>
      </c>
      <c r="I29" t="e">
        <f t="shared" si="4"/>
        <v>#N/A</v>
      </c>
      <c r="K29" t="e">
        <f>VLOOKUP(J29,'Drop downs'!A:B,2,FALSE)</f>
        <v>#N/A</v>
      </c>
      <c r="L29" t="e">
        <f t="shared" si="6"/>
        <v>#N/A</v>
      </c>
    </row>
    <row r="30" spans="2:14" x14ac:dyDescent="0.25">
      <c r="B30" t="s">
        <v>383</v>
      </c>
      <c r="E30" t="e">
        <f>VLOOKUP(D30,'Drop downs'!A:B,2,FALSE)</f>
        <v>#N/A</v>
      </c>
      <c r="F30" t="e">
        <f t="shared" si="5"/>
        <v>#N/A</v>
      </c>
      <c r="H30" t="e">
        <f>VLOOKUP(G30,'Drop downs'!A:B,2,FALSE)</f>
        <v>#N/A</v>
      </c>
      <c r="I30" t="e">
        <f t="shared" si="4"/>
        <v>#N/A</v>
      </c>
      <c r="K30" t="e">
        <f>VLOOKUP(J30,'Drop downs'!A:B,2,FALSE)</f>
        <v>#N/A</v>
      </c>
      <c r="L30" t="e">
        <f t="shared" si="6"/>
        <v>#N/A</v>
      </c>
    </row>
    <row r="31" spans="2:14" x14ac:dyDescent="0.25">
      <c r="B31" t="s">
        <v>384</v>
      </c>
      <c r="E31" t="e">
        <f>VLOOKUP(D31,'Drop downs'!A:B,2,FALSE)</f>
        <v>#N/A</v>
      </c>
      <c r="F31" t="e">
        <f t="shared" si="5"/>
        <v>#N/A</v>
      </c>
      <c r="H31" t="e">
        <f>VLOOKUP(G31,'Drop downs'!A:B,2,FALSE)</f>
        <v>#N/A</v>
      </c>
      <c r="I31" t="e">
        <f t="shared" si="4"/>
        <v>#N/A</v>
      </c>
      <c r="K31" t="e">
        <f>VLOOKUP(J31,'Drop downs'!A:B,2,FALSE)</f>
        <v>#N/A</v>
      </c>
      <c r="L31" t="e">
        <f t="shared" si="6"/>
        <v>#N/A</v>
      </c>
    </row>
    <row r="32" spans="2:14" x14ac:dyDescent="0.25">
      <c r="B32" t="s">
        <v>385</v>
      </c>
      <c r="E32" t="e">
        <f>VLOOKUP(D32,'Drop downs'!A:B,2,FALSE)</f>
        <v>#N/A</v>
      </c>
      <c r="F32" t="e">
        <f t="shared" si="5"/>
        <v>#N/A</v>
      </c>
      <c r="H32" t="e">
        <f>VLOOKUP(G32,'Drop downs'!A:B,2,FALSE)</f>
        <v>#N/A</v>
      </c>
      <c r="I32" t="e">
        <f t="shared" si="4"/>
        <v>#N/A</v>
      </c>
      <c r="K32" t="e">
        <f>VLOOKUP(J32,'Drop downs'!A:B,2,FALSE)</f>
        <v>#N/A</v>
      </c>
      <c r="L32" t="e">
        <f t="shared" si="6"/>
        <v>#N/A</v>
      </c>
    </row>
    <row r="33" spans="2:12" x14ac:dyDescent="0.25">
      <c r="B33" t="s">
        <v>386</v>
      </c>
      <c r="E33" t="e">
        <f>VLOOKUP(D33,'Drop downs'!A:B,2,FALSE)</f>
        <v>#N/A</v>
      </c>
      <c r="F33" t="e">
        <f t="shared" si="5"/>
        <v>#N/A</v>
      </c>
      <c r="H33" t="e">
        <f>VLOOKUP(G33,'Drop downs'!A:B,2,FALSE)</f>
        <v>#N/A</v>
      </c>
      <c r="I33" t="e">
        <f t="shared" si="4"/>
        <v>#N/A</v>
      </c>
      <c r="K33" t="e">
        <f>VLOOKUP(J33,'Drop downs'!A:B,2,FALSE)</f>
        <v>#N/A</v>
      </c>
      <c r="L33" t="e">
        <f t="shared" si="6"/>
        <v>#N/A</v>
      </c>
    </row>
    <row r="34" spans="2:12" x14ac:dyDescent="0.25">
      <c r="B34" t="s">
        <v>387</v>
      </c>
      <c r="E34" t="e">
        <f>VLOOKUP(D34,'Drop downs'!A:B,2,FALSE)</f>
        <v>#N/A</v>
      </c>
      <c r="F34" t="e">
        <f t="shared" si="5"/>
        <v>#N/A</v>
      </c>
      <c r="H34" t="e">
        <f>VLOOKUP(G34,'Drop downs'!A:B,2,FALSE)</f>
        <v>#N/A</v>
      </c>
      <c r="I34" t="e">
        <f t="shared" si="4"/>
        <v>#N/A</v>
      </c>
      <c r="K34" t="e">
        <f>VLOOKUP(J34,'Drop downs'!A:B,2,FALSE)</f>
        <v>#N/A</v>
      </c>
      <c r="L34" t="e">
        <f t="shared" si="6"/>
        <v>#N/A</v>
      </c>
    </row>
    <row r="35" spans="2:12" x14ac:dyDescent="0.25">
      <c r="B35" t="s">
        <v>388</v>
      </c>
      <c r="E35" t="e">
        <f>VLOOKUP(D35,'Drop downs'!A:B,2,FALSE)</f>
        <v>#N/A</v>
      </c>
      <c r="F35" t="e">
        <f t="shared" si="5"/>
        <v>#N/A</v>
      </c>
      <c r="H35" t="e">
        <f>VLOOKUP(G35,'Drop downs'!A:B,2,FALSE)</f>
        <v>#N/A</v>
      </c>
      <c r="I35" t="e">
        <f t="shared" si="4"/>
        <v>#N/A</v>
      </c>
      <c r="K35" t="e">
        <f>VLOOKUP(J35,'Drop downs'!A:B,2,FALSE)</f>
        <v>#N/A</v>
      </c>
      <c r="L35" t="e">
        <f t="shared" si="6"/>
        <v>#N/A</v>
      </c>
    </row>
    <row r="36" spans="2:12" x14ac:dyDescent="0.25">
      <c r="B36" t="s">
        <v>389</v>
      </c>
      <c r="E36" t="e">
        <f>VLOOKUP(D36,'Drop downs'!A:B,2,FALSE)</f>
        <v>#N/A</v>
      </c>
      <c r="F36" t="e">
        <f t="shared" si="5"/>
        <v>#N/A</v>
      </c>
      <c r="H36" t="e">
        <f>VLOOKUP(G36,'Drop downs'!A:B,2,FALSE)</f>
        <v>#N/A</v>
      </c>
      <c r="I36" t="e">
        <f t="shared" si="4"/>
        <v>#N/A</v>
      </c>
      <c r="K36" t="e">
        <f>VLOOKUP(J36,'Drop downs'!A:B,2,FALSE)</f>
        <v>#N/A</v>
      </c>
      <c r="L36" t="e">
        <f t="shared" si="6"/>
        <v>#N/A</v>
      </c>
    </row>
    <row r="37" spans="2:12" x14ac:dyDescent="0.25">
      <c r="B37" t="s">
        <v>390</v>
      </c>
      <c r="E37" t="e">
        <f>VLOOKUP(D37,'Drop downs'!A:B,2,FALSE)</f>
        <v>#N/A</v>
      </c>
      <c r="F37" t="e">
        <f t="shared" si="5"/>
        <v>#N/A</v>
      </c>
      <c r="H37" t="e">
        <f>VLOOKUP(G37,'Drop downs'!A:B,2,FALSE)</f>
        <v>#N/A</v>
      </c>
      <c r="I37" t="e">
        <f t="shared" si="4"/>
        <v>#N/A</v>
      </c>
      <c r="K37" t="e">
        <f>VLOOKUP(J37,'Drop downs'!A:B,2,FALSE)</f>
        <v>#N/A</v>
      </c>
      <c r="L37" t="e">
        <f t="shared" si="6"/>
        <v>#N/A</v>
      </c>
    </row>
    <row r="38" spans="2:12" x14ac:dyDescent="0.25">
      <c r="B38" t="s">
        <v>391</v>
      </c>
      <c r="E38" t="e">
        <f>VLOOKUP(D38,'Drop downs'!A:B,2,FALSE)</f>
        <v>#N/A</v>
      </c>
      <c r="F38" t="e">
        <f t="shared" si="5"/>
        <v>#N/A</v>
      </c>
      <c r="H38" t="e">
        <f>VLOOKUP(G38,'Drop downs'!A:B,2,FALSE)</f>
        <v>#N/A</v>
      </c>
      <c r="I38" t="e">
        <f t="shared" si="4"/>
        <v>#N/A</v>
      </c>
      <c r="K38" t="e">
        <f>VLOOKUP(J38,'Drop downs'!A:B,2,FALSE)</f>
        <v>#N/A</v>
      </c>
      <c r="L38" t="e">
        <f t="shared" si="6"/>
        <v>#N/A</v>
      </c>
    </row>
    <row r="39" spans="2:12" x14ac:dyDescent="0.25">
      <c r="B39" t="s">
        <v>392</v>
      </c>
      <c r="E39" t="e">
        <f>VLOOKUP(D39,'Drop downs'!A:B,2,FALSE)</f>
        <v>#N/A</v>
      </c>
      <c r="F39" t="e">
        <f t="shared" si="5"/>
        <v>#N/A</v>
      </c>
      <c r="H39" t="e">
        <f>VLOOKUP(G39,'Drop downs'!A:B,2,FALSE)</f>
        <v>#N/A</v>
      </c>
      <c r="I39" t="e">
        <f t="shared" si="4"/>
        <v>#N/A</v>
      </c>
      <c r="K39" t="e">
        <f>VLOOKUP(J39,'Drop downs'!A:B,2,FALSE)</f>
        <v>#N/A</v>
      </c>
      <c r="L39" t="e">
        <f t="shared" si="6"/>
        <v>#N/A</v>
      </c>
    </row>
    <row r="40" spans="2:12" x14ac:dyDescent="0.25">
      <c r="B40" t="s">
        <v>393</v>
      </c>
      <c r="E40" t="e">
        <f>VLOOKUP(D40,'Drop downs'!A:B,2,FALSE)</f>
        <v>#N/A</v>
      </c>
      <c r="F40" t="e">
        <f t="shared" si="5"/>
        <v>#N/A</v>
      </c>
      <c r="H40" t="e">
        <f>VLOOKUP(G40,'Drop downs'!A:B,2,FALSE)</f>
        <v>#N/A</v>
      </c>
      <c r="I40" t="e">
        <f t="shared" si="4"/>
        <v>#N/A</v>
      </c>
      <c r="K40" t="e">
        <f>VLOOKUP(J40,'Drop downs'!A:B,2,FALSE)</f>
        <v>#N/A</v>
      </c>
      <c r="L40" t="e">
        <f t="shared" si="6"/>
        <v>#N/A</v>
      </c>
    </row>
    <row r="41" spans="2:12" x14ac:dyDescent="0.25">
      <c r="B41" t="s">
        <v>394</v>
      </c>
      <c r="E41" t="e">
        <f>VLOOKUP(D41,'Drop downs'!A:B,2,FALSE)</f>
        <v>#N/A</v>
      </c>
      <c r="F41" t="e">
        <f t="shared" si="5"/>
        <v>#N/A</v>
      </c>
      <c r="H41" t="e">
        <f>VLOOKUP(G41,'Drop downs'!A:B,2,FALSE)</f>
        <v>#N/A</v>
      </c>
      <c r="I41" t="e">
        <f t="shared" si="4"/>
        <v>#N/A</v>
      </c>
      <c r="K41" t="e">
        <f>VLOOKUP(J41,'Drop downs'!A:B,2,FALSE)</f>
        <v>#N/A</v>
      </c>
      <c r="L41" t="e">
        <f t="shared" si="6"/>
        <v>#N/A</v>
      </c>
    </row>
    <row r="42" spans="2:12" x14ac:dyDescent="0.25">
      <c r="B42" t="s">
        <v>395</v>
      </c>
      <c r="E42" t="e">
        <f>VLOOKUP(D42,'Drop downs'!A:B,2,FALSE)</f>
        <v>#N/A</v>
      </c>
      <c r="F42" t="e">
        <f t="shared" si="5"/>
        <v>#N/A</v>
      </c>
      <c r="H42" t="e">
        <f>VLOOKUP(G42,'Drop downs'!A:B,2,FALSE)</f>
        <v>#N/A</v>
      </c>
      <c r="I42" t="e">
        <f t="shared" si="4"/>
        <v>#N/A</v>
      </c>
      <c r="K42" t="e">
        <f>VLOOKUP(J42,'Drop downs'!A:B,2,FALSE)</f>
        <v>#N/A</v>
      </c>
      <c r="L42" t="e">
        <f t="shared" si="6"/>
        <v>#N/A</v>
      </c>
    </row>
    <row r="43" spans="2:12" x14ac:dyDescent="0.25">
      <c r="B43" t="s">
        <v>396</v>
      </c>
      <c r="E43" t="e">
        <f>VLOOKUP(D43,'Drop downs'!A:B,2,FALSE)</f>
        <v>#N/A</v>
      </c>
      <c r="F43" t="e">
        <f t="shared" si="5"/>
        <v>#N/A</v>
      </c>
      <c r="H43" t="e">
        <f>VLOOKUP(G43,'Drop downs'!A:B,2,FALSE)</f>
        <v>#N/A</v>
      </c>
      <c r="I43" t="e">
        <f t="shared" si="4"/>
        <v>#N/A</v>
      </c>
      <c r="K43" t="e">
        <f>VLOOKUP(J43,'Drop downs'!A:B,2,FALSE)</f>
        <v>#N/A</v>
      </c>
      <c r="L43" t="e">
        <f t="shared" si="6"/>
        <v>#N/A</v>
      </c>
    </row>
    <row r="44" spans="2:12" x14ac:dyDescent="0.25">
      <c r="B44" t="s">
        <v>397</v>
      </c>
      <c r="E44" t="e">
        <f>VLOOKUP(D44,'Drop downs'!A:B,2,FALSE)</f>
        <v>#N/A</v>
      </c>
      <c r="F44" t="e">
        <f t="shared" si="5"/>
        <v>#N/A</v>
      </c>
      <c r="H44" t="e">
        <f>VLOOKUP(G44,'Drop downs'!A:B,2,FALSE)</f>
        <v>#N/A</v>
      </c>
      <c r="I44" t="e">
        <f t="shared" si="4"/>
        <v>#N/A</v>
      </c>
      <c r="K44" t="e">
        <f>VLOOKUP(J44,'Drop downs'!A:B,2,FALSE)</f>
        <v>#N/A</v>
      </c>
      <c r="L44" t="e">
        <f t="shared" si="6"/>
        <v>#N/A</v>
      </c>
    </row>
    <row r="45" spans="2:12" x14ac:dyDescent="0.25">
      <c r="B45" t="s">
        <v>398</v>
      </c>
      <c r="E45" t="e">
        <f>VLOOKUP(D45,'Drop downs'!A:B,2,FALSE)</f>
        <v>#N/A</v>
      </c>
      <c r="F45" t="e">
        <f t="shared" si="5"/>
        <v>#N/A</v>
      </c>
      <c r="H45" t="e">
        <f>VLOOKUP(G45,'Drop downs'!A:B,2,FALSE)</f>
        <v>#N/A</v>
      </c>
      <c r="I45" t="e">
        <f t="shared" si="4"/>
        <v>#N/A</v>
      </c>
      <c r="K45" t="e">
        <f>VLOOKUP(J45,'Drop downs'!A:B,2,FALSE)</f>
        <v>#N/A</v>
      </c>
      <c r="L45" t="e">
        <f t="shared" si="6"/>
        <v>#N/A</v>
      </c>
    </row>
    <row r="46" spans="2:12" x14ac:dyDescent="0.25">
      <c r="B46" t="s">
        <v>399</v>
      </c>
      <c r="E46" t="e">
        <f>VLOOKUP(D46,'Drop downs'!A:B,2,FALSE)</f>
        <v>#N/A</v>
      </c>
      <c r="F46" t="e">
        <f t="shared" si="5"/>
        <v>#N/A</v>
      </c>
      <c r="H46" t="e">
        <f>VLOOKUP(G46,'Drop downs'!A:B,2,FALSE)</f>
        <v>#N/A</v>
      </c>
      <c r="I46" t="e">
        <f t="shared" si="4"/>
        <v>#N/A</v>
      </c>
      <c r="K46" t="e">
        <f>VLOOKUP(J46,'Drop downs'!A:B,2,FALSE)</f>
        <v>#N/A</v>
      </c>
      <c r="L46" t="e">
        <f t="shared" si="6"/>
        <v>#N/A</v>
      </c>
    </row>
    <row r="47" spans="2:12" x14ac:dyDescent="0.25">
      <c r="B47" t="s">
        <v>400</v>
      </c>
      <c r="E47" t="e">
        <f>VLOOKUP(D47,'Drop downs'!A:B,2,FALSE)</f>
        <v>#N/A</v>
      </c>
      <c r="F47" t="e">
        <f t="shared" si="5"/>
        <v>#N/A</v>
      </c>
      <c r="H47" t="e">
        <f>VLOOKUP(G47,'Drop downs'!A:B,2,FALSE)</f>
        <v>#N/A</v>
      </c>
      <c r="I47" t="e">
        <f t="shared" si="4"/>
        <v>#N/A</v>
      </c>
      <c r="K47" t="e">
        <f>VLOOKUP(J47,'Drop downs'!A:B,2,FALSE)</f>
        <v>#N/A</v>
      </c>
      <c r="L47" t="e">
        <f t="shared" si="6"/>
        <v>#N/A</v>
      </c>
    </row>
    <row r="48" spans="2:12" x14ac:dyDescent="0.25">
      <c r="B48" t="s">
        <v>401</v>
      </c>
      <c r="E48" t="e">
        <f>VLOOKUP(D48,'Drop downs'!A:B,2,FALSE)</f>
        <v>#N/A</v>
      </c>
      <c r="F48" t="e">
        <f t="shared" si="5"/>
        <v>#N/A</v>
      </c>
      <c r="H48" t="e">
        <f>VLOOKUP(G48,'Drop downs'!A:B,2,FALSE)</f>
        <v>#N/A</v>
      </c>
      <c r="I48" t="e">
        <f t="shared" si="4"/>
        <v>#N/A</v>
      </c>
      <c r="K48" t="e">
        <f>VLOOKUP(J48,'Drop downs'!A:B,2,FALSE)</f>
        <v>#N/A</v>
      </c>
      <c r="L48" t="e">
        <f t="shared" si="6"/>
        <v>#N/A</v>
      </c>
    </row>
    <row r="49" spans="2:12" x14ac:dyDescent="0.25">
      <c r="B49" t="s">
        <v>402</v>
      </c>
      <c r="E49" t="e">
        <f>VLOOKUP(D49,'Drop downs'!A:B,2,FALSE)</f>
        <v>#N/A</v>
      </c>
      <c r="F49" t="e">
        <f t="shared" si="5"/>
        <v>#N/A</v>
      </c>
      <c r="H49" t="e">
        <f>VLOOKUP(G49,'Drop downs'!A:B,2,FALSE)</f>
        <v>#N/A</v>
      </c>
      <c r="I49" t="e">
        <f t="shared" si="4"/>
        <v>#N/A</v>
      </c>
      <c r="K49" t="e">
        <f>VLOOKUP(J49,'Drop downs'!A:B,2,FALSE)</f>
        <v>#N/A</v>
      </c>
      <c r="L49" t="e">
        <f t="shared" si="6"/>
        <v>#N/A</v>
      </c>
    </row>
    <row r="50" spans="2:12" x14ac:dyDescent="0.25">
      <c r="B50" t="s">
        <v>403</v>
      </c>
      <c r="E50" t="e">
        <f>VLOOKUP(D50,'Drop downs'!A:B,2,FALSE)</f>
        <v>#N/A</v>
      </c>
      <c r="F50" t="e">
        <f t="shared" si="5"/>
        <v>#N/A</v>
      </c>
      <c r="H50" t="e">
        <f>VLOOKUP(G50,'Drop downs'!A:B,2,FALSE)</f>
        <v>#N/A</v>
      </c>
      <c r="I50" t="e">
        <f t="shared" si="4"/>
        <v>#N/A</v>
      </c>
      <c r="K50" t="e">
        <f>VLOOKUP(J50,'Drop downs'!A:B,2,FALSE)</f>
        <v>#N/A</v>
      </c>
      <c r="L50" t="e">
        <f t="shared" si="6"/>
        <v>#N/A</v>
      </c>
    </row>
    <row r="51" spans="2:12" x14ac:dyDescent="0.25">
      <c r="B51" t="s">
        <v>404</v>
      </c>
      <c r="E51" t="e">
        <f>VLOOKUP(D51,'Drop downs'!A:B,2,FALSE)</f>
        <v>#N/A</v>
      </c>
      <c r="F51" t="e">
        <f t="shared" si="5"/>
        <v>#N/A</v>
      </c>
      <c r="H51" t="e">
        <f>VLOOKUP(G51,'Drop downs'!A:B,2,FALSE)</f>
        <v>#N/A</v>
      </c>
      <c r="I51" t="e">
        <f t="shared" si="4"/>
        <v>#N/A</v>
      </c>
      <c r="K51" t="e">
        <f>VLOOKUP(J51,'Drop downs'!A:B,2,FALSE)</f>
        <v>#N/A</v>
      </c>
      <c r="L51" t="e">
        <f t="shared" si="6"/>
        <v>#N/A</v>
      </c>
    </row>
    <row r="52" spans="2:12" x14ac:dyDescent="0.25">
      <c r="B52" t="s">
        <v>405</v>
      </c>
      <c r="E52" t="e">
        <f>VLOOKUP(D52,'Drop downs'!A:B,2,FALSE)</f>
        <v>#N/A</v>
      </c>
      <c r="F52" t="e">
        <f t="shared" si="5"/>
        <v>#N/A</v>
      </c>
      <c r="H52" t="e">
        <f>VLOOKUP(G52,'Drop downs'!A:B,2,FALSE)</f>
        <v>#N/A</v>
      </c>
      <c r="I52" t="e">
        <f t="shared" si="4"/>
        <v>#N/A</v>
      </c>
      <c r="K52" t="e">
        <f>VLOOKUP(J52,'Drop downs'!A:B,2,FALSE)</f>
        <v>#N/A</v>
      </c>
      <c r="L52" t="e">
        <f t="shared" si="6"/>
        <v>#N/A</v>
      </c>
    </row>
    <row r="53" spans="2:12" x14ac:dyDescent="0.25">
      <c r="B53" t="s">
        <v>406</v>
      </c>
      <c r="E53" t="e">
        <f>VLOOKUP(D53,'Drop downs'!A:B,2,FALSE)</f>
        <v>#N/A</v>
      </c>
      <c r="F53" t="e">
        <f t="shared" si="5"/>
        <v>#N/A</v>
      </c>
      <c r="H53" t="e">
        <f>VLOOKUP(G53,'Drop downs'!A:B,2,FALSE)</f>
        <v>#N/A</v>
      </c>
      <c r="I53" t="e">
        <f t="shared" si="4"/>
        <v>#N/A</v>
      </c>
      <c r="K53" t="e">
        <f>VLOOKUP(J53,'Drop downs'!A:B,2,FALSE)</f>
        <v>#N/A</v>
      </c>
      <c r="L53" t="e">
        <f t="shared" si="6"/>
        <v>#N/A</v>
      </c>
    </row>
    <row r="54" spans="2:12" x14ac:dyDescent="0.25">
      <c r="B54" t="s">
        <v>407</v>
      </c>
      <c r="E54" t="e">
        <f>VLOOKUP(D54,'Drop downs'!A:B,2,FALSE)</f>
        <v>#N/A</v>
      </c>
      <c r="F54" t="e">
        <f t="shared" si="5"/>
        <v>#N/A</v>
      </c>
      <c r="H54" t="e">
        <f>VLOOKUP(G54,'Drop downs'!A:B,2,FALSE)</f>
        <v>#N/A</v>
      </c>
      <c r="I54" t="e">
        <f t="shared" si="4"/>
        <v>#N/A</v>
      </c>
      <c r="K54" t="e">
        <f>VLOOKUP(J54,'Drop downs'!A:B,2,FALSE)</f>
        <v>#N/A</v>
      </c>
      <c r="L54" t="e">
        <f t="shared" si="6"/>
        <v>#N/A</v>
      </c>
    </row>
    <row r="55" spans="2:12" x14ac:dyDescent="0.25">
      <c r="B55" t="s">
        <v>408</v>
      </c>
      <c r="E55" t="e">
        <f>VLOOKUP(D55,'Drop downs'!A:B,2,FALSE)</f>
        <v>#N/A</v>
      </c>
      <c r="F55" t="e">
        <f t="shared" si="5"/>
        <v>#N/A</v>
      </c>
      <c r="H55" t="e">
        <f>VLOOKUP(G55,'Drop downs'!A:B,2,FALSE)</f>
        <v>#N/A</v>
      </c>
      <c r="I55" t="e">
        <f t="shared" si="4"/>
        <v>#N/A</v>
      </c>
      <c r="K55" t="e">
        <f>VLOOKUP(J55,'Drop downs'!A:B,2,FALSE)</f>
        <v>#N/A</v>
      </c>
      <c r="L55" t="e">
        <f t="shared" si="6"/>
        <v>#N/A</v>
      </c>
    </row>
    <row r="56" spans="2:12" x14ac:dyDescent="0.25">
      <c r="B56" t="s">
        <v>409</v>
      </c>
      <c r="E56" t="e">
        <f>VLOOKUP(D56,'Drop downs'!A:B,2,FALSE)</f>
        <v>#N/A</v>
      </c>
      <c r="F56" t="e">
        <f t="shared" si="5"/>
        <v>#N/A</v>
      </c>
      <c r="H56" t="e">
        <f>VLOOKUP(G56,'Drop downs'!A:B,2,FALSE)</f>
        <v>#N/A</v>
      </c>
      <c r="I56" t="e">
        <f t="shared" si="4"/>
        <v>#N/A</v>
      </c>
      <c r="K56" t="e">
        <f>VLOOKUP(J56,'Drop downs'!A:B,2,FALSE)</f>
        <v>#N/A</v>
      </c>
      <c r="L56" t="e">
        <f t="shared" si="6"/>
        <v>#N/A</v>
      </c>
    </row>
    <row r="57" spans="2:12" x14ac:dyDescent="0.25">
      <c r="B57" t="s">
        <v>410</v>
      </c>
      <c r="E57" t="e">
        <f>VLOOKUP(D57,'Drop downs'!A:B,2,FALSE)</f>
        <v>#N/A</v>
      </c>
      <c r="F57" t="e">
        <f t="shared" si="5"/>
        <v>#N/A</v>
      </c>
      <c r="H57" t="e">
        <f>VLOOKUP(G57,'Drop downs'!A:B,2,FALSE)</f>
        <v>#N/A</v>
      </c>
      <c r="I57" t="e">
        <f t="shared" si="4"/>
        <v>#N/A</v>
      </c>
      <c r="K57" t="e">
        <f>VLOOKUP(J57,'Drop downs'!A:B,2,FALSE)</f>
        <v>#N/A</v>
      </c>
      <c r="L57" t="e">
        <f t="shared" si="6"/>
        <v>#N/A</v>
      </c>
    </row>
    <row r="58" spans="2:12" x14ac:dyDescent="0.25">
      <c r="B58" t="s">
        <v>411</v>
      </c>
      <c r="E58" t="e">
        <f>VLOOKUP(D58,'Drop downs'!A:B,2,FALSE)</f>
        <v>#N/A</v>
      </c>
      <c r="F58" t="e">
        <f t="shared" si="5"/>
        <v>#N/A</v>
      </c>
      <c r="H58" t="e">
        <f>VLOOKUP(G58,'Drop downs'!A:B,2,FALSE)</f>
        <v>#N/A</v>
      </c>
      <c r="I58" t="e">
        <f t="shared" si="4"/>
        <v>#N/A</v>
      </c>
      <c r="K58" t="e">
        <f>VLOOKUP(J58,'Drop downs'!A:B,2,FALSE)</f>
        <v>#N/A</v>
      </c>
      <c r="L58" t="e">
        <f t="shared" si="6"/>
        <v>#N/A</v>
      </c>
    </row>
    <row r="59" spans="2:12" x14ac:dyDescent="0.25">
      <c r="B59" t="s">
        <v>412</v>
      </c>
      <c r="E59" t="e">
        <f>VLOOKUP(D59,'Drop downs'!A:B,2,FALSE)</f>
        <v>#N/A</v>
      </c>
      <c r="F59" t="e">
        <f t="shared" si="5"/>
        <v>#N/A</v>
      </c>
      <c r="H59" t="e">
        <f>VLOOKUP(G59,'Drop downs'!A:B,2,FALSE)</f>
        <v>#N/A</v>
      </c>
      <c r="I59" t="e">
        <f t="shared" si="4"/>
        <v>#N/A</v>
      </c>
      <c r="K59" t="e">
        <f>VLOOKUP(J59,'Drop downs'!A:B,2,FALSE)</f>
        <v>#N/A</v>
      </c>
      <c r="L59" t="e">
        <f t="shared" si="6"/>
        <v>#N/A</v>
      </c>
    </row>
    <row r="60" spans="2:12" x14ac:dyDescent="0.25">
      <c r="B60" t="s">
        <v>413</v>
      </c>
      <c r="E60" t="e">
        <f>VLOOKUP(D60,'Drop downs'!A:B,2,FALSE)</f>
        <v>#N/A</v>
      </c>
      <c r="F60" t="e">
        <f t="shared" si="5"/>
        <v>#N/A</v>
      </c>
      <c r="H60" t="e">
        <f>VLOOKUP(G60,'Drop downs'!A:B,2,FALSE)</f>
        <v>#N/A</v>
      </c>
      <c r="I60" t="e">
        <f t="shared" si="4"/>
        <v>#N/A</v>
      </c>
      <c r="K60" t="e">
        <f>VLOOKUP(J60,'Drop downs'!A:B,2,FALSE)</f>
        <v>#N/A</v>
      </c>
      <c r="L60" t="e">
        <f t="shared" si="6"/>
        <v>#N/A</v>
      </c>
    </row>
    <row r="61" spans="2:12" x14ac:dyDescent="0.25">
      <c r="B61" t="s">
        <v>414</v>
      </c>
      <c r="E61" t="e">
        <f>VLOOKUP(D61,'Drop downs'!A:B,2,FALSE)</f>
        <v>#N/A</v>
      </c>
      <c r="F61" t="e">
        <f t="shared" si="5"/>
        <v>#N/A</v>
      </c>
      <c r="H61" t="e">
        <f>VLOOKUP(G61,'Drop downs'!A:B,2,FALSE)</f>
        <v>#N/A</v>
      </c>
      <c r="I61" t="e">
        <f t="shared" si="4"/>
        <v>#N/A</v>
      </c>
      <c r="K61" t="e">
        <f>VLOOKUP(J61,'Drop downs'!A:B,2,FALSE)</f>
        <v>#N/A</v>
      </c>
      <c r="L61" t="e">
        <f t="shared" si="6"/>
        <v>#N/A</v>
      </c>
    </row>
    <row r="62" spans="2:12" x14ac:dyDescent="0.25">
      <c r="B62" t="s">
        <v>415</v>
      </c>
      <c r="E62" t="e">
        <f>VLOOKUP(D62,'Drop downs'!A:B,2,FALSE)</f>
        <v>#N/A</v>
      </c>
      <c r="F62" t="e">
        <f t="shared" si="5"/>
        <v>#N/A</v>
      </c>
      <c r="H62" t="e">
        <f>VLOOKUP(G62,'Drop downs'!A:B,2,FALSE)</f>
        <v>#N/A</v>
      </c>
      <c r="I62" t="e">
        <f t="shared" si="4"/>
        <v>#N/A</v>
      </c>
      <c r="K62" t="e">
        <f>VLOOKUP(J62,'Drop downs'!A:B,2,FALSE)</f>
        <v>#N/A</v>
      </c>
      <c r="L62" t="e">
        <f t="shared" si="6"/>
        <v>#N/A</v>
      </c>
    </row>
    <row r="63" spans="2:12" x14ac:dyDescent="0.25">
      <c r="B63" t="s">
        <v>416</v>
      </c>
      <c r="E63" t="e">
        <f>VLOOKUP(D63,'Drop downs'!A:B,2,FALSE)</f>
        <v>#N/A</v>
      </c>
      <c r="F63" t="e">
        <f t="shared" si="5"/>
        <v>#N/A</v>
      </c>
      <c r="H63" t="e">
        <f>VLOOKUP(G63,'Drop downs'!A:B,2,FALSE)</f>
        <v>#N/A</v>
      </c>
      <c r="I63" t="e">
        <f t="shared" si="4"/>
        <v>#N/A</v>
      </c>
      <c r="K63" t="e">
        <f>VLOOKUP(J63,'Drop downs'!A:B,2,FALSE)</f>
        <v>#N/A</v>
      </c>
      <c r="L63" t="e">
        <f t="shared" si="6"/>
        <v>#N/A</v>
      </c>
    </row>
    <row r="64" spans="2:12" x14ac:dyDescent="0.25">
      <c r="B64" t="s">
        <v>417</v>
      </c>
      <c r="E64" t="e">
        <f>VLOOKUP(D64,'Drop downs'!A:B,2,FALSE)</f>
        <v>#N/A</v>
      </c>
      <c r="F64" t="e">
        <f t="shared" si="5"/>
        <v>#N/A</v>
      </c>
      <c r="H64" t="e">
        <f>VLOOKUP(G64,'Drop downs'!A:B,2,FALSE)</f>
        <v>#N/A</v>
      </c>
      <c r="I64" t="e">
        <f t="shared" si="4"/>
        <v>#N/A</v>
      </c>
      <c r="K64" t="e">
        <f>VLOOKUP(J64,'Drop downs'!A:B,2,FALSE)</f>
        <v>#N/A</v>
      </c>
      <c r="L64" t="e">
        <f t="shared" si="6"/>
        <v>#N/A</v>
      </c>
    </row>
    <row r="65" spans="2:12" x14ac:dyDescent="0.25">
      <c r="B65" t="s">
        <v>418</v>
      </c>
      <c r="E65" t="e">
        <f>VLOOKUP(D65,'Drop downs'!A:B,2,FALSE)</f>
        <v>#N/A</v>
      </c>
      <c r="F65" t="e">
        <f t="shared" si="5"/>
        <v>#N/A</v>
      </c>
      <c r="H65" t="e">
        <f>VLOOKUP(G65,'Drop downs'!A:B,2,FALSE)</f>
        <v>#N/A</v>
      </c>
      <c r="I65" t="e">
        <f t="shared" si="4"/>
        <v>#N/A</v>
      </c>
      <c r="K65" t="e">
        <f>VLOOKUP(J65,'Drop downs'!A:B,2,FALSE)</f>
        <v>#N/A</v>
      </c>
      <c r="L65" t="e">
        <f t="shared" si="6"/>
        <v>#N/A</v>
      </c>
    </row>
    <row r="66" spans="2:12" x14ac:dyDescent="0.25">
      <c r="B66" t="s">
        <v>419</v>
      </c>
      <c r="E66" t="e">
        <f>VLOOKUP(D66,'Drop downs'!A:B,2,FALSE)</f>
        <v>#N/A</v>
      </c>
      <c r="F66" t="e">
        <f t="shared" si="5"/>
        <v>#N/A</v>
      </c>
      <c r="H66" t="e">
        <f>VLOOKUP(G66,'Drop downs'!A:B,2,FALSE)</f>
        <v>#N/A</v>
      </c>
      <c r="I66" t="e">
        <f t="shared" si="4"/>
        <v>#N/A</v>
      </c>
      <c r="K66" t="e">
        <f>VLOOKUP(J66,'Drop downs'!A:B,2,FALSE)</f>
        <v>#N/A</v>
      </c>
      <c r="L66" t="e">
        <f t="shared" si="6"/>
        <v>#N/A</v>
      </c>
    </row>
    <row r="67" spans="2:12" x14ac:dyDescent="0.25">
      <c r="B67" t="s">
        <v>420</v>
      </c>
      <c r="E67" t="e">
        <f>VLOOKUP(D67,'Drop downs'!A:B,2,FALSE)</f>
        <v>#N/A</v>
      </c>
      <c r="F67" t="e">
        <f t="shared" si="5"/>
        <v>#N/A</v>
      </c>
      <c r="H67" t="e">
        <f>VLOOKUP(G67,'Drop downs'!A:B,2,FALSE)</f>
        <v>#N/A</v>
      </c>
      <c r="I67" t="e">
        <f t="shared" si="4"/>
        <v>#N/A</v>
      </c>
      <c r="K67" t="e">
        <f>VLOOKUP(J67,'Drop downs'!A:B,2,FALSE)</f>
        <v>#N/A</v>
      </c>
      <c r="L67" t="e">
        <f t="shared" si="6"/>
        <v>#N/A</v>
      </c>
    </row>
    <row r="68" spans="2:12" x14ac:dyDescent="0.25">
      <c r="B68" t="s">
        <v>421</v>
      </c>
      <c r="E68" t="e">
        <f>VLOOKUP(D68,'Drop downs'!A:B,2,FALSE)</f>
        <v>#N/A</v>
      </c>
      <c r="F68" t="e">
        <f t="shared" si="5"/>
        <v>#N/A</v>
      </c>
      <c r="H68" t="e">
        <f>VLOOKUP(G68,'Drop downs'!A:B,2,FALSE)</f>
        <v>#N/A</v>
      </c>
      <c r="I68" t="e">
        <f t="shared" si="4"/>
        <v>#N/A</v>
      </c>
      <c r="K68" t="e">
        <f>VLOOKUP(J68,'Drop downs'!A:B,2,FALSE)</f>
        <v>#N/A</v>
      </c>
      <c r="L68" t="e">
        <f t="shared" si="6"/>
        <v>#N/A</v>
      </c>
    </row>
    <row r="69" spans="2:12" x14ac:dyDescent="0.25">
      <c r="B69" t="s">
        <v>422</v>
      </c>
      <c r="E69" t="e">
        <f>VLOOKUP(D69,'Drop downs'!A:B,2,FALSE)</f>
        <v>#N/A</v>
      </c>
      <c r="F69" t="e">
        <f t="shared" si="5"/>
        <v>#N/A</v>
      </c>
      <c r="H69" t="e">
        <f>VLOOKUP(G69,'Drop downs'!A:B,2,FALSE)</f>
        <v>#N/A</v>
      </c>
      <c r="I69" t="e">
        <f t="shared" si="4"/>
        <v>#N/A</v>
      </c>
      <c r="K69" t="e">
        <f>VLOOKUP(J69,'Drop downs'!A:B,2,FALSE)</f>
        <v>#N/A</v>
      </c>
      <c r="L69" t="e">
        <f t="shared" si="6"/>
        <v>#N/A</v>
      </c>
    </row>
    <row r="70" spans="2:12" x14ac:dyDescent="0.25">
      <c r="B70" t="s">
        <v>423</v>
      </c>
      <c r="E70" t="e">
        <f>VLOOKUP(D70,'Drop downs'!A:B,2,FALSE)</f>
        <v>#N/A</v>
      </c>
      <c r="F70" t="e">
        <f t="shared" si="5"/>
        <v>#N/A</v>
      </c>
      <c r="H70" t="e">
        <f>VLOOKUP(G70,'Drop downs'!A:B,2,FALSE)</f>
        <v>#N/A</v>
      </c>
      <c r="I70" t="e">
        <f t="shared" si="4"/>
        <v>#N/A</v>
      </c>
      <c r="K70" t="e">
        <f>VLOOKUP(J70,'Drop downs'!A:B,2,FALSE)</f>
        <v>#N/A</v>
      </c>
      <c r="L70" t="e">
        <f t="shared" si="6"/>
        <v>#N/A</v>
      </c>
    </row>
    <row r="71" spans="2:12" x14ac:dyDescent="0.25">
      <c r="B71" t="s">
        <v>424</v>
      </c>
      <c r="E71" t="e">
        <f>VLOOKUP(D71,'Drop downs'!A:B,2,FALSE)</f>
        <v>#N/A</v>
      </c>
      <c r="F71" t="e">
        <f t="shared" si="5"/>
        <v>#N/A</v>
      </c>
      <c r="H71" t="e">
        <f>VLOOKUP(G71,'Drop downs'!A:B,2,FALSE)</f>
        <v>#N/A</v>
      </c>
      <c r="I71" t="e">
        <f t="shared" si="4"/>
        <v>#N/A</v>
      </c>
      <c r="K71" t="e">
        <f>VLOOKUP(J71,'Drop downs'!A:B,2,FALSE)</f>
        <v>#N/A</v>
      </c>
      <c r="L71" t="e">
        <f t="shared" si="6"/>
        <v>#N/A</v>
      </c>
    </row>
    <row r="72" spans="2:12" x14ac:dyDescent="0.25">
      <c r="B72" t="s">
        <v>425</v>
      </c>
      <c r="E72" t="e">
        <f>VLOOKUP(D72,'Drop downs'!A:B,2,FALSE)</f>
        <v>#N/A</v>
      </c>
      <c r="F72" t="e">
        <f t="shared" si="5"/>
        <v>#N/A</v>
      </c>
      <c r="H72" t="e">
        <f>VLOOKUP(G72,'Drop downs'!A:B,2,FALSE)</f>
        <v>#N/A</v>
      </c>
      <c r="I72" t="e">
        <f t="shared" si="4"/>
        <v>#N/A</v>
      </c>
      <c r="K72" t="e">
        <f>VLOOKUP(J72,'Drop downs'!A:B,2,FALSE)</f>
        <v>#N/A</v>
      </c>
      <c r="L72" t="e">
        <f t="shared" si="6"/>
        <v>#N/A</v>
      </c>
    </row>
    <row r="73" spans="2:12" x14ac:dyDescent="0.25">
      <c r="B73" t="s">
        <v>426</v>
      </c>
      <c r="E73" t="e">
        <f>VLOOKUP(D73,'Drop downs'!A:B,2,FALSE)</f>
        <v>#N/A</v>
      </c>
      <c r="F73" t="e">
        <f t="shared" si="5"/>
        <v>#N/A</v>
      </c>
      <c r="H73" t="e">
        <f>VLOOKUP(G73,'Drop downs'!A:B,2,FALSE)</f>
        <v>#N/A</v>
      </c>
      <c r="I73" t="e">
        <f t="shared" si="4"/>
        <v>#N/A</v>
      </c>
      <c r="K73" t="e">
        <f>VLOOKUP(J73,'Drop downs'!A:B,2,FALSE)</f>
        <v>#N/A</v>
      </c>
      <c r="L73" t="e">
        <f t="shared" si="6"/>
        <v>#N/A</v>
      </c>
    </row>
    <row r="74" spans="2:12" x14ac:dyDescent="0.25">
      <c r="B74" t="s">
        <v>427</v>
      </c>
      <c r="E74" t="e">
        <f>VLOOKUP(D74,'Drop downs'!A:B,2,FALSE)</f>
        <v>#N/A</v>
      </c>
      <c r="F74" t="e">
        <f t="shared" si="5"/>
        <v>#N/A</v>
      </c>
      <c r="H74" t="e">
        <f>VLOOKUP(G74,'Drop downs'!A:B,2,FALSE)</f>
        <v>#N/A</v>
      </c>
      <c r="I74" t="e">
        <f t="shared" si="4"/>
        <v>#N/A</v>
      </c>
      <c r="K74" t="e">
        <f>VLOOKUP(J74,'Drop downs'!A:B,2,FALSE)</f>
        <v>#N/A</v>
      </c>
      <c r="L74" t="e">
        <f t="shared" si="6"/>
        <v>#N/A</v>
      </c>
    </row>
    <row r="75" spans="2:12" x14ac:dyDescent="0.25">
      <c r="B75" t="s">
        <v>428</v>
      </c>
      <c r="E75" t="e">
        <f>VLOOKUP(D75,'Drop downs'!A:B,2,FALSE)</f>
        <v>#N/A</v>
      </c>
      <c r="F75" t="e">
        <f t="shared" si="5"/>
        <v>#N/A</v>
      </c>
      <c r="H75" t="e">
        <f>VLOOKUP(G75,'Drop downs'!A:B,2,FALSE)</f>
        <v>#N/A</v>
      </c>
      <c r="I75" t="e">
        <f t="shared" si="4"/>
        <v>#N/A</v>
      </c>
      <c r="K75" t="e">
        <f>VLOOKUP(J75,'Drop downs'!A:B,2,FALSE)</f>
        <v>#N/A</v>
      </c>
      <c r="L75" t="e">
        <f t="shared" si="6"/>
        <v>#N/A</v>
      </c>
    </row>
    <row r="76" spans="2:12" x14ac:dyDescent="0.25">
      <c r="B76" t="s">
        <v>429</v>
      </c>
      <c r="E76" t="e">
        <f>VLOOKUP(D76,'Drop downs'!A:B,2,FALSE)</f>
        <v>#N/A</v>
      </c>
      <c r="F76" t="e">
        <f t="shared" si="5"/>
        <v>#N/A</v>
      </c>
      <c r="H76" t="e">
        <f>VLOOKUP(G76,'Drop downs'!A:B,2,FALSE)</f>
        <v>#N/A</v>
      </c>
      <c r="I76" t="e">
        <f t="shared" si="4"/>
        <v>#N/A</v>
      </c>
      <c r="K76" t="e">
        <f>VLOOKUP(J76,'Drop downs'!A:B,2,FALSE)</f>
        <v>#N/A</v>
      </c>
      <c r="L76" t="e">
        <f t="shared" si="6"/>
        <v>#N/A</v>
      </c>
    </row>
    <row r="77" spans="2:12" x14ac:dyDescent="0.25">
      <c r="B77" t="s">
        <v>430</v>
      </c>
      <c r="E77" t="e">
        <f>VLOOKUP(D77,'Drop downs'!A:B,2,FALSE)</f>
        <v>#N/A</v>
      </c>
      <c r="F77" t="e">
        <f t="shared" si="5"/>
        <v>#N/A</v>
      </c>
      <c r="H77" t="e">
        <f>VLOOKUP(G77,'Drop downs'!A:B,2,FALSE)</f>
        <v>#N/A</v>
      </c>
      <c r="I77" t="e">
        <f t="shared" si="4"/>
        <v>#N/A</v>
      </c>
      <c r="K77" t="e">
        <f>VLOOKUP(J77,'Drop downs'!A:B,2,FALSE)</f>
        <v>#N/A</v>
      </c>
      <c r="L77" t="e">
        <f t="shared" si="6"/>
        <v>#N/A</v>
      </c>
    </row>
    <row r="78" spans="2:12" x14ac:dyDescent="0.25">
      <c r="B78" t="s">
        <v>431</v>
      </c>
      <c r="E78" t="e">
        <f>VLOOKUP(D78,'Drop downs'!A:B,2,FALSE)</f>
        <v>#N/A</v>
      </c>
      <c r="F78" t="e">
        <f t="shared" si="5"/>
        <v>#N/A</v>
      </c>
      <c r="H78" t="e">
        <f>VLOOKUP(G78,'Drop downs'!A:B,2,FALSE)</f>
        <v>#N/A</v>
      </c>
      <c r="I78" t="e">
        <f t="shared" si="4"/>
        <v>#N/A</v>
      </c>
      <c r="K78" t="e">
        <f>VLOOKUP(J78,'Drop downs'!A:B,2,FALSE)</f>
        <v>#N/A</v>
      </c>
      <c r="L78" t="e">
        <f t="shared" si="6"/>
        <v>#N/A</v>
      </c>
    </row>
    <row r="79" spans="2:12" x14ac:dyDescent="0.25">
      <c r="B79" t="s">
        <v>432</v>
      </c>
      <c r="E79" t="e">
        <f>VLOOKUP(D79,'Drop downs'!A:B,2,FALSE)</f>
        <v>#N/A</v>
      </c>
      <c r="F79" t="e">
        <f t="shared" si="5"/>
        <v>#N/A</v>
      </c>
      <c r="H79" t="e">
        <f>VLOOKUP(G79,'Drop downs'!A:B,2,FALSE)</f>
        <v>#N/A</v>
      </c>
      <c r="I79" t="e">
        <f t="shared" si="4"/>
        <v>#N/A</v>
      </c>
      <c r="K79" t="e">
        <f>VLOOKUP(J79,'Drop downs'!A:B,2,FALSE)</f>
        <v>#N/A</v>
      </c>
      <c r="L79" t="e">
        <f t="shared" si="6"/>
        <v>#N/A</v>
      </c>
    </row>
    <row r="80" spans="2:12" x14ac:dyDescent="0.25">
      <c r="B80" t="s">
        <v>433</v>
      </c>
      <c r="E80" t="e">
        <f>VLOOKUP(D80,'Drop downs'!A:B,2,FALSE)</f>
        <v>#N/A</v>
      </c>
      <c r="F80" t="e">
        <f t="shared" si="5"/>
        <v>#N/A</v>
      </c>
      <c r="H80" t="e">
        <f>VLOOKUP(G80,'Drop downs'!A:B,2,FALSE)</f>
        <v>#N/A</v>
      </c>
      <c r="I80" t="e">
        <f t="shared" si="4"/>
        <v>#N/A</v>
      </c>
      <c r="K80" t="e">
        <f>VLOOKUP(J80,'Drop downs'!A:B,2,FALSE)</f>
        <v>#N/A</v>
      </c>
      <c r="L80" t="e">
        <f t="shared" si="6"/>
        <v>#N/A</v>
      </c>
    </row>
    <row r="81" spans="2:12" x14ac:dyDescent="0.25">
      <c r="B81" t="s">
        <v>434</v>
      </c>
      <c r="E81" t="e">
        <f>VLOOKUP(D81,'Drop downs'!A:B,2,FALSE)</f>
        <v>#N/A</v>
      </c>
      <c r="F81" t="e">
        <f t="shared" si="5"/>
        <v>#N/A</v>
      </c>
      <c r="H81" t="e">
        <f>VLOOKUP(G81,'Drop downs'!A:B,2,FALSE)</f>
        <v>#N/A</v>
      </c>
      <c r="I81" t="e">
        <f t="shared" si="4"/>
        <v>#N/A</v>
      </c>
      <c r="K81" t="e">
        <f>VLOOKUP(J81,'Drop downs'!A:B,2,FALSE)</f>
        <v>#N/A</v>
      </c>
      <c r="L81" t="e">
        <f t="shared" si="6"/>
        <v>#N/A</v>
      </c>
    </row>
    <row r="82" spans="2:12" x14ac:dyDescent="0.25">
      <c r="B82" t="s">
        <v>435</v>
      </c>
      <c r="E82" t="e">
        <f>VLOOKUP(D82,'Drop downs'!A:B,2,FALSE)</f>
        <v>#N/A</v>
      </c>
      <c r="F82" t="e">
        <f t="shared" si="5"/>
        <v>#N/A</v>
      </c>
      <c r="H82" t="e">
        <f>VLOOKUP(G82,'Drop downs'!A:B,2,FALSE)</f>
        <v>#N/A</v>
      </c>
      <c r="I82" t="e">
        <f t="shared" si="4"/>
        <v>#N/A</v>
      </c>
      <c r="K82" t="e">
        <f>VLOOKUP(J82,'Drop downs'!A:B,2,FALSE)</f>
        <v>#N/A</v>
      </c>
      <c r="L82" t="e">
        <f t="shared" si="6"/>
        <v>#N/A</v>
      </c>
    </row>
    <row r="83" spans="2:12" x14ac:dyDescent="0.25">
      <c r="B83" t="s">
        <v>436</v>
      </c>
      <c r="E83" t="e">
        <f>VLOOKUP(D83,'Drop downs'!A:B,2,FALSE)</f>
        <v>#N/A</v>
      </c>
      <c r="F83" t="e">
        <f t="shared" si="5"/>
        <v>#N/A</v>
      </c>
      <c r="H83" t="e">
        <f>VLOOKUP(G83,'Drop downs'!A:B,2,FALSE)</f>
        <v>#N/A</v>
      </c>
      <c r="I83" t="e">
        <f t="shared" si="4"/>
        <v>#N/A</v>
      </c>
      <c r="K83" t="e">
        <f>VLOOKUP(J83,'Drop downs'!A:B,2,FALSE)</f>
        <v>#N/A</v>
      </c>
      <c r="L83" t="e">
        <f t="shared" si="6"/>
        <v>#N/A</v>
      </c>
    </row>
    <row r="84" spans="2:12" x14ac:dyDescent="0.25">
      <c r="B84" t="s">
        <v>437</v>
      </c>
      <c r="E84" t="e">
        <f>VLOOKUP(D84,'Drop downs'!A:B,2,FALSE)</f>
        <v>#N/A</v>
      </c>
      <c r="F84" t="e">
        <f t="shared" si="5"/>
        <v>#N/A</v>
      </c>
      <c r="H84" t="e">
        <f>VLOOKUP(G84,'Drop downs'!A:B,2,FALSE)</f>
        <v>#N/A</v>
      </c>
      <c r="I84" t="e">
        <f t="shared" si="4"/>
        <v>#N/A</v>
      </c>
      <c r="K84" t="e">
        <f>VLOOKUP(J84,'Drop downs'!A:B,2,FALSE)</f>
        <v>#N/A</v>
      </c>
      <c r="L84" t="e">
        <f t="shared" si="6"/>
        <v>#N/A</v>
      </c>
    </row>
    <row r="85" spans="2:12" x14ac:dyDescent="0.25">
      <c r="B85" t="s">
        <v>438</v>
      </c>
      <c r="E85" t="e">
        <f>VLOOKUP(D85,'Drop downs'!A:B,2,FALSE)</f>
        <v>#N/A</v>
      </c>
      <c r="F85" t="e">
        <f t="shared" si="5"/>
        <v>#N/A</v>
      </c>
      <c r="H85" t="e">
        <f>VLOOKUP(G85,'Drop downs'!A:B,2,FALSE)</f>
        <v>#N/A</v>
      </c>
      <c r="I85" t="e">
        <f t="shared" si="4"/>
        <v>#N/A</v>
      </c>
      <c r="K85" t="e">
        <f>VLOOKUP(J85,'Drop downs'!A:B,2,FALSE)</f>
        <v>#N/A</v>
      </c>
      <c r="L85" t="e">
        <f t="shared" si="6"/>
        <v>#N/A</v>
      </c>
    </row>
    <row r="86" spans="2:12" x14ac:dyDescent="0.25">
      <c r="B86" t="s">
        <v>439</v>
      </c>
      <c r="E86" t="e">
        <f>VLOOKUP(D86,'Drop downs'!A:B,2,FALSE)</f>
        <v>#N/A</v>
      </c>
      <c r="F86" t="e">
        <f t="shared" si="5"/>
        <v>#N/A</v>
      </c>
      <c r="H86" t="e">
        <f>VLOOKUP(G86,'Drop downs'!A:B,2,FALSE)</f>
        <v>#N/A</v>
      </c>
      <c r="I86" t="e">
        <f t="shared" si="4"/>
        <v>#N/A</v>
      </c>
      <c r="K86" t="e">
        <f>VLOOKUP(J86,'Drop downs'!A:B,2,FALSE)</f>
        <v>#N/A</v>
      </c>
      <c r="L86" t="e">
        <f t="shared" si="6"/>
        <v>#N/A</v>
      </c>
    </row>
    <row r="87" spans="2:12" x14ac:dyDescent="0.25">
      <c r="B87" t="s">
        <v>440</v>
      </c>
      <c r="E87" t="e">
        <f>VLOOKUP(D87,'Drop downs'!A:B,2,FALSE)</f>
        <v>#N/A</v>
      </c>
      <c r="F87" t="e">
        <f t="shared" si="5"/>
        <v>#N/A</v>
      </c>
      <c r="H87" t="e">
        <f>VLOOKUP(G87,'Drop downs'!A:B,2,FALSE)</f>
        <v>#N/A</v>
      </c>
      <c r="I87" t="e">
        <f t="shared" si="4"/>
        <v>#N/A</v>
      </c>
      <c r="K87" t="e">
        <f>VLOOKUP(J87,'Drop downs'!A:B,2,FALSE)</f>
        <v>#N/A</v>
      </c>
      <c r="L87" t="e">
        <f t="shared" si="6"/>
        <v>#N/A</v>
      </c>
    </row>
    <row r="88" spans="2:12" x14ac:dyDescent="0.25">
      <c r="B88" t="s">
        <v>441</v>
      </c>
      <c r="E88" t="e">
        <f>VLOOKUP(D88,'Drop downs'!A:B,2,FALSE)</f>
        <v>#N/A</v>
      </c>
      <c r="F88" t="e">
        <f t="shared" si="5"/>
        <v>#N/A</v>
      </c>
      <c r="H88" t="e">
        <f>VLOOKUP(G88,'Drop downs'!A:B,2,FALSE)</f>
        <v>#N/A</v>
      </c>
      <c r="I88" t="e">
        <f t="shared" ref="I88:I151" si="7">C88*H88</f>
        <v>#N/A</v>
      </c>
      <c r="K88" t="e">
        <f>VLOOKUP(J88,'Drop downs'!A:B,2,FALSE)</f>
        <v>#N/A</v>
      </c>
      <c r="L88" t="e">
        <f t="shared" si="6"/>
        <v>#N/A</v>
      </c>
    </row>
    <row r="89" spans="2:12" x14ac:dyDescent="0.25">
      <c r="B89" t="s">
        <v>442</v>
      </c>
      <c r="E89" t="e">
        <f>VLOOKUP(D89,'Drop downs'!A:B,2,FALSE)</f>
        <v>#N/A</v>
      </c>
      <c r="F89" t="e">
        <f t="shared" si="5"/>
        <v>#N/A</v>
      </c>
      <c r="H89" t="e">
        <f>VLOOKUP(G89,'Drop downs'!A:B,2,FALSE)</f>
        <v>#N/A</v>
      </c>
      <c r="I89" t="e">
        <f t="shared" si="7"/>
        <v>#N/A</v>
      </c>
      <c r="K89" t="e">
        <f>VLOOKUP(J89,'Drop downs'!A:B,2,FALSE)</f>
        <v>#N/A</v>
      </c>
      <c r="L89" t="e">
        <f t="shared" si="6"/>
        <v>#N/A</v>
      </c>
    </row>
    <row r="90" spans="2:12" x14ac:dyDescent="0.25">
      <c r="B90" t="s">
        <v>443</v>
      </c>
      <c r="E90" t="e">
        <f>VLOOKUP(D90,'Drop downs'!A:B,2,FALSE)</f>
        <v>#N/A</v>
      </c>
      <c r="F90" t="e">
        <f t="shared" si="5"/>
        <v>#N/A</v>
      </c>
      <c r="H90" t="e">
        <f>VLOOKUP(G90,'Drop downs'!A:B,2,FALSE)</f>
        <v>#N/A</v>
      </c>
      <c r="I90" t="e">
        <f t="shared" si="7"/>
        <v>#N/A</v>
      </c>
      <c r="K90" t="e">
        <f>VLOOKUP(J90,'Drop downs'!A:B,2,FALSE)</f>
        <v>#N/A</v>
      </c>
      <c r="L90" t="e">
        <f t="shared" si="6"/>
        <v>#N/A</v>
      </c>
    </row>
    <row r="91" spans="2:12" x14ac:dyDescent="0.25">
      <c r="B91" t="s">
        <v>444</v>
      </c>
      <c r="E91" t="e">
        <f>VLOOKUP(D91,'Drop downs'!A:B,2,FALSE)</f>
        <v>#N/A</v>
      </c>
      <c r="F91" t="e">
        <f t="shared" ref="F91:F154" si="8">C91*E91</f>
        <v>#N/A</v>
      </c>
      <c r="H91" t="e">
        <f>VLOOKUP(G91,'Drop downs'!A:B,2,FALSE)</f>
        <v>#N/A</v>
      </c>
      <c r="I91" t="e">
        <f t="shared" si="7"/>
        <v>#N/A</v>
      </c>
      <c r="K91" t="e">
        <f>VLOOKUP(J91,'Drop downs'!A:B,2,FALSE)</f>
        <v>#N/A</v>
      </c>
      <c r="L91" t="e">
        <f t="shared" ref="L91:L154" si="9">C91*K91</f>
        <v>#N/A</v>
      </c>
    </row>
    <row r="92" spans="2:12" x14ac:dyDescent="0.25">
      <c r="B92" t="s">
        <v>445</v>
      </c>
      <c r="E92" t="e">
        <f>VLOOKUP(D92,'Drop downs'!A:B,2,FALSE)</f>
        <v>#N/A</v>
      </c>
      <c r="F92" t="e">
        <f t="shared" si="8"/>
        <v>#N/A</v>
      </c>
      <c r="H92" t="e">
        <f>VLOOKUP(G92,'Drop downs'!A:B,2,FALSE)</f>
        <v>#N/A</v>
      </c>
      <c r="I92" t="e">
        <f t="shared" si="7"/>
        <v>#N/A</v>
      </c>
      <c r="K92" t="e">
        <f>VLOOKUP(J92,'Drop downs'!A:B,2,FALSE)</f>
        <v>#N/A</v>
      </c>
      <c r="L92" t="e">
        <f t="shared" si="9"/>
        <v>#N/A</v>
      </c>
    </row>
    <row r="93" spans="2:12" x14ac:dyDescent="0.25">
      <c r="B93" t="s">
        <v>446</v>
      </c>
      <c r="E93" t="e">
        <f>VLOOKUP(D93,'Drop downs'!A:B,2,FALSE)</f>
        <v>#N/A</v>
      </c>
      <c r="F93" t="e">
        <f t="shared" si="8"/>
        <v>#N/A</v>
      </c>
      <c r="H93" t="e">
        <f>VLOOKUP(G93,'Drop downs'!A:B,2,FALSE)</f>
        <v>#N/A</v>
      </c>
      <c r="I93" t="e">
        <f t="shared" si="7"/>
        <v>#N/A</v>
      </c>
      <c r="K93" t="e">
        <f>VLOOKUP(J93,'Drop downs'!A:B,2,FALSE)</f>
        <v>#N/A</v>
      </c>
      <c r="L93" t="e">
        <f t="shared" si="9"/>
        <v>#N/A</v>
      </c>
    </row>
    <row r="94" spans="2:12" x14ac:dyDescent="0.25">
      <c r="B94" t="s">
        <v>447</v>
      </c>
      <c r="E94" t="e">
        <f>VLOOKUP(D94,'Drop downs'!A:B,2,FALSE)</f>
        <v>#N/A</v>
      </c>
      <c r="F94" t="e">
        <f t="shared" si="8"/>
        <v>#N/A</v>
      </c>
      <c r="H94" t="e">
        <f>VLOOKUP(G94,'Drop downs'!A:B,2,FALSE)</f>
        <v>#N/A</v>
      </c>
      <c r="I94" t="e">
        <f t="shared" si="7"/>
        <v>#N/A</v>
      </c>
      <c r="K94" t="e">
        <f>VLOOKUP(J94,'Drop downs'!A:B,2,FALSE)</f>
        <v>#N/A</v>
      </c>
      <c r="L94" t="e">
        <f t="shared" si="9"/>
        <v>#N/A</v>
      </c>
    </row>
    <row r="95" spans="2:12" x14ac:dyDescent="0.25">
      <c r="B95" t="s">
        <v>448</v>
      </c>
      <c r="E95" t="e">
        <f>VLOOKUP(D95,'Drop downs'!A:B,2,FALSE)</f>
        <v>#N/A</v>
      </c>
      <c r="F95" t="e">
        <f t="shared" si="8"/>
        <v>#N/A</v>
      </c>
      <c r="H95" t="e">
        <f>VLOOKUP(G95,'Drop downs'!A:B,2,FALSE)</f>
        <v>#N/A</v>
      </c>
      <c r="I95" t="e">
        <f t="shared" si="7"/>
        <v>#N/A</v>
      </c>
      <c r="K95" t="e">
        <f>VLOOKUP(J95,'Drop downs'!A:B,2,FALSE)</f>
        <v>#N/A</v>
      </c>
      <c r="L95" t="e">
        <f t="shared" si="9"/>
        <v>#N/A</v>
      </c>
    </row>
    <row r="96" spans="2:12" x14ac:dyDescent="0.25">
      <c r="B96" t="s">
        <v>449</v>
      </c>
      <c r="E96" t="e">
        <f>VLOOKUP(D96,'Drop downs'!A:B,2,FALSE)</f>
        <v>#N/A</v>
      </c>
      <c r="F96" t="e">
        <f t="shared" si="8"/>
        <v>#N/A</v>
      </c>
      <c r="H96" t="e">
        <f>VLOOKUP(G96,'Drop downs'!A:B,2,FALSE)</f>
        <v>#N/A</v>
      </c>
      <c r="I96" t="e">
        <f t="shared" si="7"/>
        <v>#N/A</v>
      </c>
      <c r="K96" t="e">
        <f>VLOOKUP(J96,'Drop downs'!A:B,2,FALSE)</f>
        <v>#N/A</v>
      </c>
      <c r="L96" t="e">
        <f t="shared" si="9"/>
        <v>#N/A</v>
      </c>
    </row>
    <row r="97" spans="2:12" x14ac:dyDescent="0.25">
      <c r="B97" t="s">
        <v>450</v>
      </c>
      <c r="E97" t="e">
        <f>VLOOKUP(D97,'Drop downs'!A:B,2,FALSE)</f>
        <v>#N/A</v>
      </c>
      <c r="F97" t="e">
        <f t="shared" si="8"/>
        <v>#N/A</v>
      </c>
      <c r="H97" t="e">
        <f>VLOOKUP(G97,'Drop downs'!A:B,2,FALSE)</f>
        <v>#N/A</v>
      </c>
      <c r="I97" t="e">
        <f t="shared" si="7"/>
        <v>#N/A</v>
      </c>
      <c r="K97" t="e">
        <f>VLOOKUP(J97,'Drop downs'!A:B,2,FALSE)</f>
        <v>#N/A</v>
      </c>
      <c r="L97" t="e">
        <f t="shared" si="9"/>
        <v>#N/A</v>
      </c>
    </row>
    <row r="98" spans="2:12" x14ac:dyDescent="0.25">
      <c r="B98" t="s">
        <v>451</v>
      </c>
      <c r="E98" t="e">
        <f>VLOOKUP(D98,'Drop downs'!A:B,2,FALSE)</f>
        <v>#N/A</v>
      </c>
      <c r="F98" t="e">
        <f t="shared" si="8"/>
        <v>#N/A</v>
      </c>
      <c r="H98" t="e">
        <f>VLOOKUP(G98,'Drop downs'!A:B,2,FALSE)</f>
        <v>#N/A</v>
      </c>
      <c r="I98" t="e">
        <f t="shared" si="7"/>
        <v>#N/A</v>
      </c>
      <c r="K98" t="e">
        <f>VLOOKUP(J98,'Drop downs'!A:B,2,FALSE)</f>
        <v>#N/A</v>
      </c>
      <c r="L98" t="e">
        <f t="shared" si="9"/>
        <v>#N/A</v>
      </c>
    </row>
    <row r="99" spans="2:12" x14ac:dyDescent="0.25">
      <c r="B99" t="s">
        <v>452</v>
      </c>
      <c r="E99" t="e">
        <f>VLOOKUP(D99,'Drop downs'!A:B,2,FALSE)</f>
        <v>#N/A</v>
      </c>
      <c r="F99" t="e">
        <f t="shared" si="8"/>
        <v>#N/A</v>
      </c>
      <c r="H99" t="e">
        <f>VLOOKUP(G99,'Drop downs'!A:B,2,FALSE)</f>
        <v>#N/A</v>
      </c>
      <c r="I99" t="e">
        <f t="shared" si="7"/>
        <v>#N/A</v>
      </c>
      <c r="K99" t="e">
        <f>VLOOKUP(J99,'Drop downs'!A:B,2,FALSE)</f>
        <v>#N/A</v>
      </c>
      <c r="L99" t="e">
        <f t="shared" si="9"/>
        <v>#N/A</v>
      </c>
    </row>
    <row r="100" spans="2:12" x14ac:dyDescent="0.25">
      <c r="B100" t="s">
        <v>453</v>
      </c>
      <c r="E100" t="e">
        <f>VLOOKUP(D100,'Drop downs'!A:B,2,FALSE)</f>
        <v>#N/A</v>
      </c>
      <c r="F100" t="e">
        <f t="shared" si="8"/>
        <v>#N/A</v>
      </c>
      <c r="H100" t="e">
        <f>VLOOKUP(G100,'Drop downs'!A:B,2,FALSE)</f>
        <v>#N/A</v>
      </c>
      <c r="I100" t="e">
        <f t="shared" si="7"/>
        <v>#N/A</v>
      </c>
      <c r="K100" t="e">
        <f>VLOOKUP(J100,'Drop downs'!A:B,2,FALSE)</f>
        <v>#N/A</v>
      </c>
      <c r="L100" t="e">
        <f t="shared" si="9"/>
        <v>#N/A</v>
      </c>
    </row>
    <row r="101" spans="2:12" x14ac:dyDescent="0.25">
      <c r="B101" t="s">
        <v>454</v>
      </c>
      <c r="E101" t="e">
        <f>VLOOKUP(D101,'Drop downs'!A:B,2,FALSE)</f>
        <v>#N/A</v>
      </c>
      <c r="F101" t="e">
        <f t="shared" si="8"/>
        <v>#N/A</v>
      </c>
      <c r="H101" t="e">
        <f>VLOOKUP(G101,'Drop downs'!A:B,2,FALSE)</f>
        <v>#N/A</v>
      </c>
      <c r="I101" t="e">
        <f t="shared" si="7"/>
        <v>#N/A</v>
      </c>
      <c r="K101" t="e">
        <f>VLOOKUP(J101,'Drop downs'!A:B,2,FALSE)</f>
        <v>#N/A</v>
      </c>
      <c r="L101" t="e">
        <f t="shared" si="9"/>
        <v>#N/A</v>
      </c>
    </row>
    <row r="102" spans="2:12" x14ac:dyDescent="0.25">
      <c r="B102" t="s">
        <v>455</v>
      </c>
      <c r="E102" t="e">
        <f>VLOOKUP(D102,'Drop downs'!A:B,2,FALSE)</f>
        <v>#N/A</v>
      </c>
      <c r="F102" t="e">
        <f t="shared" si="8"/>
        <v>#N/A</v>
      </c>
      <c r="H102" t="e">
        <f>VLOOKUP(G102,'Drop downs'!A:B,2,FALSE)</f>
        <v>#N/A</v>
      </c>
      <c r="I102" t="e">
        <f t="shared" si="7"/>
        <v>#N/A</v>
      </c>
      <c r="K102" t="e">
        <f>VLOOKUP(J102,'Drop downs'!A:B,2,FALSE)</f>
        <v>#N/A</v>
      </c>
      <c r="L102" t="e">
        <f t="shared" si="9"/>
        <v>#N/A</v>
      </c>
    </row>
    <row r="103" spans="2:12" x14ac:dyDescent="0.25">
      <c r="B103" t="s">
        <v>456</v>
      </c>
      <c r="E103" t="e">
        <f>VLOOKUP(D103,'Drop downs'!A:B,2,FALSE)</f>
        <v>#N/A</v>
      </c>
      <c r="F103" t="e">
        <f t="shared" si="8"/>
        <v>#N/A</v>
      </c>
      <c r="H103" t="e">
        <f>VLOOKUP(G103,'Drop downs'!A:B,2,FALSE)</f>
        <v>#N/A</v>
      </c>
      <c r="I103" t="e">
        <f t="shared" si="7"/>
        <v>#N/A</v>
      </c>
      <c r="K103" t="e">
        <f>VLOOKUP(J103,'Drop downs'!A:B,2,FALSE)</f>
        <v>#N/A</v>
      </c>
      <c r="L103" t="e">
        <f t="shared" si="9"/>
        <v>#N/A</v>
      </c>
    </row>
    <row r="104" spans="2:12" x14ac:dyDescent="0.25">
      <c r="B104" t="s">
        <v>457</v>
      </c>
      <c r="E104" t="e">
        <f>VLOOKUP(D104,'Drop downs'!A:B,2,FALSE)</f>
        <v>#N/A</v>
      </c>
      <c r="F104" t="e">
        <f t="shared" si="8"/>
        <v>#N/A</v>
      </c>
      <c r="H104" t="e">
        <f>VLOOKUP(G104,'Drop downs'!A:B,2,FALSE)</f>
        <v>#N/A</v>
      </c>
      <c r="I104" t="e">
        <f t="shared" si="7"/>
        <v>#N/A</v>
      </c>
      <c r="K104" t="e">
        <f>VLOOKUP(J104,'Drop downs'!A:B,2,FALSE)</f>
        <v>#N/A</v>
      </c>
      <c r="L104" t="e">
        <f t="shared" si="9"/>
        <v>#N/A</v>
      </c>
    </row>
    <row r="105" spans="2:12" x14ac:dyDescent="0.25">
      <c r="B105" t="s">
        <v>458</v>
      </c>
      <c r="E105" t="e">
        <f>VLOOKUP(D105,'Drop downs'!A:B,2,FALSE)</f>
        <v>#N/A</v>
      </c>
      <c r="F105" t="e">
        <f t="shared" si="8"/>
        <v>#N/A</v>
      </c>
      <c r="H105" t="e">
        <f>VLOOKUP(G105,'Drop downs'!A:B,2,FALSE)</f>
        <v>#N/A</v>
      </c>
      <c r="I105" t="e">
        <f t="shared" si="7"/>
        <v>#N/A</v>
      </c>
      <c r="K105" t="e">
        <f>VLOOKUP(J105,'Drop downs'!A:B,2,FALSE)</f>
        <v>#N/A</v>
      </c>
      <c r="L105" t="e">
        <f t="shared" si="9"/>
        <v>#N/A</v>
      </c>
    </row>
    <row r="106" spans="2:12" x14ac:dyDescent="0.25">
      <c r="B106" t="s">
        <v>459</v>
      </c>
      <c r="E106" t="e">
        <f>VLOOKUP(D106,'Drop downs'!A:B,2,FALSE)</f>
        <v>#N/A</v>
      </c>
      <c r="F106" t="e">
        <f t="shared" si="8"/>
        <v>#N/A</v>
      </c>
      <c r="H106" t="e">
        <f>VLOOKUP(G106,'Drop downs'!A:B,2,FALSE)</f>
        <v>#N/A</v>
      </c>
      <c r="I106" t="e">
        <f t="shared" si="7"/>
        <v>#N/A</v>
      </c>
      <c r="K106" t="e">
        <f>VLOOKUP(J106,'Drop downs'!A:B,2,FALSE)</f>
        <v>#N/A</v>
      </c>
      <c r="L106" t="e">
        <f t="shared" si="9"/>
        <v>#N/A</v>
      </c>
    </row>
    <row r="107" spans="2:12" x14ac:dyDescent="0.25">
      <c r="B107" t="s">
        <v>460</v>
      </c>
      <c r="E107" t="e">
        <f>VLOOKUP(D107,'Drop downs'!A:B,2,FALSE)</f>
        <v>#N/A</v>
      </c>
      <c r="F107" t="e">
        <f t="shared" si="8"/>
        <v>#N/A</v>
      </c>
      <c r="H107" t="e">
        <f>VLOOKUP(G107,'Drop downs'!A:B,2,FALSE)</f>
        <v>#N/A</v>
      </c>
      <c r="I107" t="e">
        <f t="shared" si="7"/>
        <v>#N/A</v>
      </c>
      <c r="K107" t="e">
        <f>VLOOKUP(J107,'Drop downs'!A:B,2,FALSE)</f>
        <v>#N/A</v>
      </c>
      <c r="L107" t="e">
        <f t="shared" si="9"/>
        <v>#N/A</v>
      </c>
    </row>
    <row r="108" spans="2:12" x14ac:dyDescent="0.25">
      <c r="B108" t="s">
        <v>461</v>
      </c>
      <c r="E108" t="e">
        <f>VLOOKUP(D108,'Drop downs'!A:B,2,FALSE)</f>
        <v>#N/A</v>
      </c>
      <c r="F108" t="e">
        <f t="shared" si="8"/>
        <v>#N/A</v>
      </c>
      <c r="H108" t="e">
        <f>VLOOKUP(G108,'Drop downs'!A:B,2,FALSE)</f>
        <v>#N/A</v>
      </c>
      <c r="I108" t="e">
        <f t="shared" si="7"/>
        <v>#N/A</v>
      </c>
      <c r="K108" t="e">
        <f>VLOOKUP(J108,'Drop downs'!A:B,2,FALSE)</f>
        <v>#N/A</v>
      </c>
      <c r="L108" t="e">
        <f t="shared" si="9"/>
        <v>#N/A</v>
      </c>
    </row>
    <row r="109" spans="2:12" x14ac:dyDescent="0.25">
      <c r="B109" t="s">
        <v>462</v>
      </c>
      <c r="E109" t="e">
        <f>VLOOKUP(D109,'Drop downs'!A:B,2,FALSE)</f>
        <v>#N/A</v>
      </c>
      <c r="F109" t="e">
        <f t="shared" si="8"/>
        <v>#N/A</v>
      </c>
      <c r="H109" t="e">
        <f>VLOOKUP(G109,'Drop downs'!A:B,2,FALSE)</f>
        <v>#N/A</v>
      </c>
      <c r="I109" t="e">
        <f t="shared" si="7"/>
        <v>#N/A</v>
      </c>
      <c r="K109" t="e">
        <f>VLOOKUP(J109,'Drop downs'!A:B,2,FALSE)</f>
        <v>#N/A</v>
      </c>
      <c r="L109" t="e">
        <f t="shared" si="9"/>
        <v>#N/A</v>
      </c>
    </row>
    <row r="110" spans="2:12" x14ac:dyDescent="0.25">
      <c r="B110" t="s">
        <v>463</v>
      </c>
      <c r="E110" t="e">
        <f>VLOOKUP(D110,'Drop downs'!A:B,2,FALSE)</f>
        <v>#N/A</v>
      </c>
      <c r="F110" t="e">
        <f t="shared" si="8"/>
        <v>#N/A</v>
      </c>
      <c r="H110" t="e">
        <f>VLOOKUP(G110,'Drop downs'!A:B,2,FALSE)</f>
        <v>#N/A</v>
      </c>
      <c r="I110" t="e">
        <f t="shared" si="7"/>
        <v>#N/A</v>
      </c>
      <c r="K110" t="e">
        <f>VLOOKUP(J110,'Drop downs'!A:B,2,FALSE)</f>
        <v>#N/A</v>
      </c>
      <c r="L110" t="e">
        <f t="shared" si="9"/>
        <v>#N/A</v>
      </c>
    </row>
    <row r="111" spans="2:12" x14ac:dyDescent="0.25">
      <c r="B111" t="s">
        <v>464</v>
      </c>
      <c r="E111" t="e">
        <f>VLOOKUP(D111,'Drop downs'!A:B,2,FALSE)</f>
        <v>#N/A</v>
      </c>
      <c r="F111" t="e">
        <f t="shared" si="8"/>
        <v>#N/A</v>
      </c>
      <c r="H111" t="e">
        <f>VLOOKUP(G111,'Drop downs'!A:B,2,FALSE)</f>
        <v>#N/A</v>
      </c>
      <c r="I111" t="e">
        <f t="shared" si="7"/>
        <v>#N/A</v>
      </c>
      <c r="K111" t="e">
        <f>VLOOKUP(J111,'Drop downs'!A:B,2,FALSE)</f>
        <v>#N/A</v>
      </c>
      <c r="L111" t="e">
        <f t="shared" si="9"/>
        <v>#N/A</v>
      </c>
    </row>
    <row r="112" spans="2:12" x14ac:dyDescent="0.25">
      <c r="B112" t="s">
        <v>465</v>
      </c>
      <c r="E112" t="e">
        <f>VLOOKUP(D112,'Drop downs'!A:B,2,FALSE)</f>
        <v>#N/A</v>
      </c>
      <c r="F112" t="e">
        <f t="shared" si="8"/>
        <v>#N/A</v>
      </c>
      <c r="H112" t="e">
        <f>VLOOKUP(G112,'Drop downs'!A:B,2,FALSE)</f>
        <v>#N/A</v>
      </c>
      <c r="I112" t="e">
        <f t="shared" si="7"/>
        <v>#N/A</v>
      </c>
      <c r="K112" t="e">
        <f>VLOOKUP(J112,'Drop downs'!A:B,2,FALSE)</f>
        <v>#N/A</v>
      </c>
      <c r="L112" t="e">
        <f t="shared" si="9"/>
        <v>#N/A</v>
      </c>
    </row>
    <row r="113" spans="2:12" x14ac:dyDescent="0.25">
      <c r="B113" t="s">
        <v>466</v>
      </c>
      <c r="E113" t="e">
        <f>VLOOKUP(D113,'Drop downs'!A:B,2,FALSE)</f>
        <v>#N/A</v>
      </c>
      <c r="F113" t="e">
        <f t="shared" si="8"/>
        <v>#N/A</v>
      </c>
      <c r="H113" t="e">
        <f>VLOOKUP(G113,'Drop downs'!A:B,2,FALSE)</f>
        <v>#N/A</v>
      </c>
      <c r="I113" t="e">
        <f t="shared" si="7"/>
        <v>#N/A</v>
      </c>
      <c r="K113" t="e">
        <f>VLOOKUP(J113,'Drop downs'!A:B,2,FALSE)</f>
        <v>#N/A</v>
      </c>
      <c r="L113" t="e">
        <f t="shared" si="9"/>
        <v>#N/A</v>
      </c>
    </row>
    <row r="114" spans="2:12" x14ac:dyDescent="0.25">
      <c r="B114" t="s">
        <v>467</v>
      </c>
      <c r="E114" t="e">
        <f>VLOOKUP(D114,'Drop downs'!A:B,2,FALSE)</f>
        <v>#N/A</v>
      </c>
      <c r="F114" t="e">
        <f t="shared" si="8"/>
        <v>#N/A</v>
      </c>
      <c r="H114" t="e">
        <f>VLOOKUP(G114,'Drop downs'!A:B,2,FALSE)</f>
        <v>#N/A</v>
      </c>
      <c r="I114" t="e">
        <f t="shared" si="7"/>
        <v>#N/A</v>
      </c>
      <c r="K114" t="e">
        <f>VLOOKUP(J114,'Drop downs'!A:B,2,FALSE)</f>
        <v>#N/A</v>
      </c>
      <c r="L114" t="e">
        <f t="shared" si="9"/>
        <v>#N/A</v>
      </c>
    </row>
    <row r="115" spans="2:12" x14ac:dyDescent="0.25">
      <c r="B115" t="s">
        <v>468</v>
      </c>
      <c r="E115" t="e">
        <f>VLOOKUP(D115,'Drop downs'!A:B,2,FALSE)</f>
        <v>#N/A</v>
      </c>
      <c r="F115" t="e">
        <f t="shared" si="8"/>
        <v>#N/A</v>
      </c>
      <c r="H115" t="e">
        <f>VLOOKUP(G115,'Drop downs'!A:B,2,FALSE)</f>
        <v>#N/A</v>
      </c>
      <c r="I115" t="e">
        <f t="shared" si="7"/>
        <v>#N/A</v>
      </c>
      <c r="K115" t="e">
        <f>VLOOKUP(J115,'Drop downs'!A:B,2,FALSE)</f>
        <v>#N/A</v>
      </c>
      <c r="L115" t="e">
        <f t="shared" si="9"/>
        <v>#N/A</v>
      </c>
    </row>
    <row r="116" spans="2:12" x14ac:dyDescent="0.25">
      <c r="B116" t="s">
        <v>469</v>
      </c>
      <c r="E116" t="e">
        <f>VLOOKUP(D116,'Drop downs'!A:B,2,FALSE)</f>
        <v>#N/A</v>
      </c>
      <c r="F116" t="e">
        <f t="shared" si="8"/>
        <v>#N/A</v>
      </c>
      <c r="H116" t="e">
        <f>VLOOKUP(G116,'Drop downs'!A:B,2,FALSE)</f>
        <v>#N/A</v>
      </c>
      <c r="I116" t="e">
        <f t="shared" si="7"/>
        <v>#N/A</v>
      </c>
      <c r="K116" t="e">
        <f>VLOOKUP(J116,'Drop downs'!A:B,2,FALSE)</f>
        <v>#N/A</v>
      </c>
      <c r="L116" t="e">
        <f t="shared" si="9"/>
        <v>#N/A</v>
      </c>
    </row>
    <row r="117" spans="2:12" x14ac:dyDescent="0.25">
      <c r="B117" t="s">
        <v>470</v>
      </c>
      <c r="E117" t="e">
        <f>VLOOKUP(D117,'Drop downs'!A:B,2,FALSE)</f>
        <v>#N/A</v>
      </c>
      <c r="F117" t="e">
        <f t="shared" si="8"/>
        <v>#N/A</v>
      </c>
      <c r="H117" t="e">
        <f>VLOOKUP(G117,'Drop downs'!A:B,2,FALSE)</f>
        <v>#N/A</v>
      </c>
      <c r="I117" t="e">
        <f t="shared" si="7"/>
        <v>#N/A</v>
      </c>
      <c r="K117" t="e">
        <f>VLOOKUP(J117,'Drop downs'!A:B,2,FALSE)</f>
        <v>#N/A</v>
      </c>
      <c r="L117" t="e">
        <f t="shared" si="9"/>
        <v>#N/A</v>
      </c>
    </row>
    <row r="118" spans="2:12" x14ac:dyDescent="0.25">
      <c r="B118" t="s">
        <v>471</v>
      </c>
      <c r="E118" t="e">
        <f>VLOOKUP(D118,'Drop downs'!A:B,2,FALSE)</f>
        <v>#N/A</v>
      </c>
      <c r="F118" t="e">
        <f t="shared" si="8"/>
        <v>#N/A</v>
      </c>
      <c r="H118" t="e">
        <f>VLOOKUP(G118,'Drop downs'!A:B,2,FALSE)</f>
        <v>#N/A</v>
      </c>
      <c r="I118" t="e">
        <f t="shared" si="7"/>
        <v>#N/A</v>
      </c>
      <c r="K118" t="e">
        <f>VLOOKUP(J118,'Drop downs'!A:B,2,FALSE)</f>
        <v>#N/A</v>
      </c>
      <c r="L118" t="e">
        <f t="shared" si="9"/>
        <v>#N/A</v>
      </c>
    </row>
    <row r="119" spans="2:12" x14ac:dyDescent="0.25">
      <c r="B119" t="s">
        <v>472</v>
      </c>
      <c r="E119" t="e">
        <f>VLOOKUP(D119,'Drop downs'!A:B,2,FALSE)</f>
        <v>#N/A</v>
      </c>
      <c r="F119" t="e">
        <f t="shared" si="8"/>
        <v>#N/A</v>
      </c>
      <c r="H119" t="e">
        <f>VLOOKUP(G119,'Drop downs'!A:B,2,FALSE)</f>
        <v>#N/A</v>
      </c>
      <c r="I119" t="e">
        <f t="shared" si="7"/>
        <v>#N/A</v>
      </c>
      <c r="K119" t="e">
        <f>VLOOKUP(J119,'Drop downs'!A:B,2,FALSE)</f>
        <v>#N/A</v>
      </c>
      <c r="L119" t="e">
        <f t="shared" si="9"/>
        <v>#N/A</v>
      </c>
    </row>
    <row r="120" spans="2:12" x14ac:dyDescent="0.25">
      <c r="B120" t="s">
        <v>473</v>
      </c>
      <c r="E120" t="e">
        <f>VLOOKUP(D120,'Drop downs'!A:B,2,FALSE)</f>
        <v>#N/A</v>
      </c>
      <c r="F120" t="e">
        <f t="shared" si="8"/>
        <v>#N/A</v>
      </c>
      <c r="H120" t="e">
        <f>VLOOKUP(G120,'Drop downs'!A:B,2,FALSE)</f>
        <v>#N/A</v>
      </c>
      <c r="I120" t="e">
        <f t="shared" si="7"/>
        <v>#N/A</v>
      </c>
      <c r="K120" t="e">
        <f>VLOOKUP(J120,'Drop downs'!A:B,2,FALSE)</f>
        <v>#N/A</v>
      </c>
      <c r="L120" t="e">
        <f t="shared" si="9"/>
        <v>#N/A</v>
      </c>
    </row>
    <row r="121" spans="2:12" x14ac:dyDescent="0.25">
      <c r="B121" t="s">
        <v>474</v>
      </c>
      <c r="E121" t="e">
        <f>VLOOKUP(D121,'Drop downs'!A:B,2,FALSE)</f>
        <v>#N/A</v>
      </c>
      <c r="F121" t="e">
        <f t="shared" si="8"/>
        <v>#N/A</v>
      </c>
      <c r="H121" t="e">
        <f>VLOOKUP(G121,'Drop downs'!A:B,2,FALSE)</f>
        <v>#N/A</v>
      </c>
      <c r="I121" t="e">
        <f t="shared" si="7"/>
        <v>#N/A</v>
      </c>
      <c r="K121" t="e">
        <f>VLOOKUP(J121,'Drop downs'!A:B,2,FALSE)</f>
        <v>#N/A</v>
      </c>
      <c r="L121" t="e">
        <f t="shared" si="9"/>
        <v>#N/A</v>
      </c>
    </row>
    <row r="122" spans="2:12" x14ac:dyDescent="0.25">
      <c r="B122" t="s">
        <v>475</v>
      </c>
      <c r="E122" t="e">
        <f>VLOOKUP(D122,'Drop downs'!A:B,2,FALSE)</f>
        <v>#N/A</v>
      </c>
      <c r="F122" t="e">
        <f t="shared" si="8"/>
        <v>#N/A</v>
      </c>
      <c r="H122" t="e">
        <f>VLOOKUP(G122,'Drop downs'!A:B,2,FALSE)</f>
        <v>#N/A</v>
      </c>
      <c r="I122" t="e">
        <f t="shared" si="7"/>
        <v>#N/A</v>
      </c>
      <c r="K122" t="e">
        <f>VLOOKUP(J122,'Drop downs'!A:B,2,FALSE)</f>
        <v>#N/A</v>
      </c>
      <c r="L122" t="e">
        <f t="shared" si="9"/>
        <v>#N/A</v>
      </c>
    </row>
    <row r="123" spans="2:12" x14ac:dyDescent="0.25">
      <c r="B123" t="s">
        <v>476</v>
      </c>
      <c r="E123" t="e">
        <f>VLOOKUP(D123,'Drop downs'!A:B,2,FALSE)</f>
        <v>#N/A</v>
      </c>
      <c r="F123" t="e">
        <f t="shared" si="8"/>
        <v>#N/A</v>
      </c>
      <c r="H123" t="e">
        <f>VLOOKUP(G123,'Drop downs'!A:B,2,FALSE)</f>
        <v>#N/A</v>
      </c>
      <c r="I123" t="e">
        <f t="shared" si="7"/>
        <v>#N/A</v>
      </c>
      <c r="K123" t="e">
        <f>VLOOKUP(J123,'Drop downs'!A:B,2,FALSE)</f>
        <v>#N/A</v>
      </c>
      <c r="L123" t="e">
        <f t="shared" si="9"/>
        <v>#N/A</v>
      </c>
    </row>
    <row r="124" spans="2:12" x14ac:dyDescent="0.25">
      <c r="B124" t="s">
        <v>477</v>
      </c>
      <c r="E124" t="e">
        <f>VLOOKUP(D124,'Drop downs'!A:B,2,FALSE)</f>
        <v>#N/A</v>
      </c>
      <c r="F124" t="e">
        <f t="shared" si="8"/>
        <v>#N/A</v>
      </c>
      <c r="H124" t="e">
        <f>VLOOKUP(G124,'Drop downs'!A:B,2,FALSE)</f>
        <v>#N/A</v>
      </c>
      <c r="I124" t="e">
        <f t="shared" si="7"/>
        <v>#N/A</v>
      </c>
      <c r="K124" t="e">
        <f>VLOOKUP(J124,'Drop downs'!A:B,2,FALSE)</f>
        <v>#N/A</v>
      </c>
      <c r="L124" t="e">
        <f t="shared" si="9"/>
        <v>#N/A</v>
      </c>
    </row>
    <row r="125" spans="2:12" x14ac:dyDescent="0.25">
      <c r="B125" t="s">
        <v>478</v>
      </c>
      <c r="E125" t="e">
        <f>VLOOKUP(D125,'Drop downs'!A:B,2,FALSE)</f>
        <v>#N/A</v>
      </c>
      <c r="F125" t="e">
        <f t="shared" si="8"/>
        <v>#N/A</v>
      </c>
      <c r="H125" t="e">
        <f>VLOOKUP(G125,'Drop downs'!A:B,2,FALSE)</f>
        <v>#N/A</v>
      </c>
      <c r="I125" t="e">
        <f t="shared" si="7"/>
        <v>#N/A</v>
      </c>
      <c r="K125" t="e">
        <f>VLOOKUP(J125,'Drop downs'!A:B,2,FALSE)</f>
        <v>#N/A</v>
      </c>
      <c r="L125" t="e">
        <f t="shared" si="9"/>
        <v>#N/A</v>
      </c>
    </row>
    <row r="126" spans="2:12" x14ac:dyDescent="0.25">
      <c r="B126" t="s">
        <v>479</v>
      </c>
      <c r="E126" t="e">
        <f>VLOOKUP(D126,'Drop downs'!A:B,2,FALSE)</f>
        <v>#N/A</v>
      </c>
      <c r="F126" t="e">
        <f t="shared" si="8"/>
        <v>#N/A</v>
      </c>
      <c r="H126" t="e">
        <f>VLOOKUP(G126,'Drop downs'!A:B,2,FALSE)</f>
        <v>#N/A</v>
      </c>
      <c r="I126" t="e">
        <f t="shared" si="7"/>
        <v>#N/A</v>
      </c>
      <c r="K126" t="e">
        <f>VLOOKUP(J126,'Drop downs'!A:B,2,FALSE)</f>
        <v>#N/A</v>
      </c>
      <c r="L126" t="e">
        <f t="shared" si="9"/>
        <v>#N/A</v>
      </c>
    </row>
    <row r="127" spans="2:12" x14ac:dyDescent="0.25">
      <c r="B127" t="s">
        <v>480</v>
      </c>
      <c r="E127" t="e">
        <f>VLOOKUP(D127,'Drop downs'!A:B,2,FALSE)</f>
        <v>#N/A</v>
      </c>
      <c r="F127" t="e">
        <f t="shared" si="8"/>
        <v>#N/A</v>
      </c>
      <c r="H127" t="e">
        <f>VLOOKUP(G127,'Drop downs'!A:B,2,FALSE)</f>
        <v>#N/A</v>
      </c>
      <c r="I127" t="e">
        <f t="shared" si="7"/>
        <v>#N/A</v>
      </c>
      <c r="K127" t="e">
        <f>VLOOKUP(J127,'Drop downs'!A:B,2,FALSE)</f>
        <v>#N/A</v>
      </c>
      <c r="L127" t="e">
        <f t="shared" si="9"/>
        <v>#N/A</v>
      </c>
    </row>
    <row r="128" spans="2:12" x14ac:dyDescent="0.25">
      <c r="B128" t="s">
        <v>481</v>
      </c>
      <c r="E128" t="e">
        <f>VLOOKUP(D128,'Drop downs'!A:B,2,FALSE)</f>
        <v>#N/A</v>
      </c>
      <c r="F128" t="e">
        <f t="shared" si="8"/>
        <v>#N/A</v>
      </c>
      <c r="H128" t="e">
        <f>VLOOKUP(G128,'Drop downs'!A:B,2,FALSE)</f>
        <v>#N/A</v>
      </c>
      <c r="I128" t="e">
        <f t="shared" si="7"/>
        <v>#N/A</v>
      </c>
      <c r="K128" t="e">
        <f>VLOOKUP(J128,'Drop downs'!A:B,2,FALSE)</f>
        <v>#N/A</v>
      </c>
      <c r="L128" t="e">
        <f t="shared" si="9"/>
        <v>#N/A</v>
      </c>
    </row>
    <row r="129" spans="2:12" x14ac:dyDescent="0.25">
      <c r="B129" t="s">
        <v>482</v>
      </c>
      <c r="E129" t="e">
        <f>VLOOKUP(D129,'Drop downs'!A:B,2,FALSE)</f>
        <v>#N/A</v>
      </c>
      <c r="F129" t="e">
        <f t="shared" si="8"/>
        <v>#N/A</v>
      </c>
      <c r="H129" t="e">
        <f>VLOOKUP(G129,'Drop downs'!A:B,2,FALSE)</f>
        <v>#N/A</v>
      </c>
      <c r="I129" t="e">
        <f t="shared" si="7"/>
        <v>#N/A</v>
      </c>
      <c r="K129" t="e">
        <f>VLOOKUP(J129,'Drop downs'!A:B,2,FALSE)</f>
        <v>#N/A</v>
      </c>
      <c r="L129" t="e">
        <f t="shared" si="9"/>
        <v>#N/A</v>
      </c>
    </row>
    <row r="130" spans="2:12" x14ac:dyDescent="0.25">
      <c r="B130" t="s">
        <v>483</v>
      </c>
      <c r="E130" t="e">
        <f>VLOOKUP(D130,'Drop downs'!A:B,2,FALSE)</f>
        <v>#N/A</v>
      </c>
      <c r="F130" t="e">
        <f t="shared" si="8"/>
        <v>#N/A</v>
      </c>
      <c r="H130" t="e">
        <f>VLOOKUP(G130,'Drop downs'!A:B,2,FALSE)</f>
        <v>#N/A</v>
      </c>
      <c r="I130" t="e">
        <f t="shared" si="7"/>
        <v>#N/A</v>
      </c>
      <c r="K130" t="e">
        <f>VLOOKUP(J130,'Drop downs'!A:B,2,FALSE)</f>
        <v>#N/A</v>
      </c>
      <c r="L130" t="e">
        <f t="shared" si="9"/>
        <v>#N/A</v>
      </c>
    </row>
    <row r="131" spans="2:12" x14ac:dyDescent="0.25">
      <c r="B131" t="s">
        <v>484</v>
      </c>
      <c r="E131" t="e">
        <f>VLOOKUP(D131,'Drop downs'!A:B,2,FALSE)</f>
        <v>#N/A</v>
      </c>
      <c r="F131" t="e">
        <f t="shared" si="8"/>
        <v>#N/A</v>
      </c>
      <c r="H131" t="e">
        <f>VLOOKUP(G131,'Drop downs'!A:B,2,FALSE)</f>
        <v>#N/A</v>
      </c>
      <c r="I131" t="e">
        <f t="shared" si="7"/>
        <v>#N/A</v>
      </c>
      <c r="K131" t="e">
        <f>VLOOKUP(J131,'Drop downs'!A:B,2,FALSE)</f>
        <v>#N/A</v>
      </c>
      <c r="L131" t="e">
        <f t="shared" si="9"/>
        <v>#N/A</v>
      </c>
    </row>
    <row r="132" spans="2:12" x14ac:dyDescent="0.25">
      <c r="B132" t="s">
        <v>485</v>
      </c>
      <c r="E132" t="e">
        <f>VLOOKUP(D132,'Drop downs'!A:B,2,FALSE)</f>
        <v>#N/A</v>
      </c>
      <c r="F132" t="e">
        <f t="shared" si="8"/>
        <v>#N/A</v>
      </c>
      <c r="H132" t="e">
        <f>VLOOKUP(G132,'Drop downs'!A:B,2,FALSE)</f>
        <v>#N/A</v>
      </c>
      <c r="I132" t="e">
        <f t="shared" si="7"/>
        <v>#N/A</v>
      </c>
      <c r="K132" t="e">
        <f>VLOOKUP(J132,'Drop downs'!A:B,2,FALSE)</f>
        <v>#N/A</v>
      </c>
      <c r="L132" t="e">
        <f t="shared" si="9"/>
        <v>#N/A</v>
      </c>
    </row>
    <row r="133" spans="2:12" x14ac:dyDescent="0.25">
      <c r="B133" t="s">
        <v>486</v>
      </c>
      <c r="E133" t="e">
        <f>VLOOKUP(D133,'Drop downs'!A:B,2,FALSE)</f>
        <v>#N/A</v>
      </c>
      <c r="F133" t="e">
        <f t="shared" si="8"/>
        <v>#N/A</v>
      </c>
      <c r="H133" t="e">
        <f>VLOOKUP(G133,'Drop downs'!A:B,2,FALSE)</f>
        <v>#N/A</v>
      </c>
      <c r="I133" t="e">
        <f t="shared" si="7"/>
        <v>#N/A</v>
      </c>
      <c r="K133" t="e">
        <f>VLOOKUP(J133,'Drop downs'!A:B,2,FALSE)</f>
        <v>#N/A</v>
      </c>
      <c r="L133" t="e">
        <f t="shared" si="9"/>
        <v>#N/A</v>
      </c>
    </row>
    <row r="134" spans="2:12" x14ac:dyDescent="0.25">
      <c r="B134" t="s">
        <v>487</v>
      </c>
      <c r="E134" t="e">
        <f>VLOOKUP(D134,'Drop downs'!A:B,2,FALSE)</f>
        <v>#N/A</v>
      </c>
      <c r="F134" t="e">
        <f t="shared" si="8"/>
        <v>#N/A</v>
      </c>
      <c r="H134" t="e">
        <f>VLOOKUP(G134,'Drop downs'!A:B,2,FALSE)</f>
        <v>#N/A</v>
      </c>
      <c r="I134" t="e">
        <f t="shared" si="7"/>
        <v>#N/A</v>
      </c>
      <c r="K134" t="e">
        <f>VLOOKUP(J134,'Drop downs'!A:B,2,FALSE)</f>
        <v>#N/A</v>
      </c>
      <c r="L134" t="e">
        <f t="shared" si="9"/>
        <v>#N/A</v>
      </c>
    </row>
    <row r="135" spans="2:12" x14ac:dyDescent="0.25">
      <c r="B135" t="s">
        <v>488</v>
      </c>
      <c r="E135" t="e">
        <f>VLOOKUP(D135,'Drop downs'!A:B,2,FALSE)</f>
        <v>#N/A</v>
      </c>
      <c r="F135" t="e">
        <f t="shared" si="8"/>
        <v>#N/A</v>
      </c>
      <c r="H135" t="e">
        <f>VLOOKUP(G135,'Drop downs'!A:B,2,FALSE)</f>
        <v>#N/A</v>
      </c>
      <c r="I135" t="e">
        <f t="shared" si="7"/>
        <v>#N/A</v>
      </c>
      <c r="K135" t="e">
        <f>VLOOKUP(J135,'Drop downs'!A:B,2,FALSE)</f>
        <v>#N/A</v>
      </c>
      <c r="L135" t="e">
        <f t="shared" si="9"/>
        <v>#N/A</v>
      </c>
    </row>
    <row r="136" spans="2:12" x14ac:dyDescent="0.25">
      <c r="B136" t="s">
        <v>489</v>
      </c>
      <c r="E136" t="e">
        <f>VLOOKUP(D136,'Drop downs'!A:B,2,FALSE)</f>
        <v>#N/A</v>
      </c>
      <c r="F136" t="e">
        <f t="shared" si="8"/>
        <v>#N/A</v>
      </c>
      <c r="H136" t="e">
        <f>VLOOKUP(G136,'Drop downs'!A:B,2,FALSE)</f>
        <v>#N/A</v>
      </c>
      <c r="I136" t="e">
        <f t="shared" si="7"/>
        <v>#N/A</v>
      </c>
      <c r="K136" t="e">
        <f>VLOOKUP(J136,'Drop downs'!A:B,2,FALSE)</f>
        <v>#N/A</v>
      </c>
      <c r="L136" t="e">
        <f t="shared" si="9"/>
        <v>#N/A</v>
      </c>
    </row>
    <row r="137" spans="2:12" x14ac:dyDescent="0.25">
      <c r="B137" t="s">
        <v>490</v>
      </c>
      <c r="E137" t="e">
        <f>VLOOKUP(D137,'Drop downs'!A:B,2,FALSE)</f>
        <v>#N/A</v>
      </c>
      <c r="F137" t="e">
        <f t="shared" si="8"/>
        <v>#N/A</v>
      </c>
      <c r="H137" t="e">
        <f>VLOOKUP(G137,'Drop downs'!A:B,2,FALSE)</f>
        <v>#N/A</v>
      </c>
      <c r="I137" t="e">
        <f t="shared" si="7"/>
        <v>#N/A</v>
      </c>
      <c r="K137" t="e">
        <f>VLOOKUP(J137,'Drop downs'!A:B,2,FALSE)</f>
        <v>#N/A</v>
      </c>
      <c r="L137" t="e">
        <f t="shared" si="9"/>
        <v>#N/A</v>
      </c>
    </row>
    <row r="138" spans="2:12" x14ac:dyDescent="0.25">
      <c r="B138" t="s">
        <v>491</v>
      </c>
      <c r="E138" t="e">
        <f>VLOOKUP(D138,'Drop downs'!A:B,2,FALSE)</f>
        <v>#N/A</v>
      </c>
      <c r="F138" t="e">
        <f t="shared" si="8"/>
        <v>#N/A</v>
      </c>
      <c r="H138" t="e">
        <f>VLOOKUP(G138,'Drop downs'!A:B,2,FALSE)</f>
        <v>#N/A</v>
      </c>
      <c r="I138" t="e">
        <f t="shared" si="7"/>
        <v>#N/A</v>
      </c>
      <c r="K138" t="e">
        <f>VLOOKUP(J138,'Drop downs'!A:B,2,FALSE)</f>
        <v>#N/A</v>
      </c>
      <c r="L138" t="e">
        <f t="shared" si="9"/>
        <v>#N/A</v>
      </c>
    </row>
    <row r="139" spans="2:12" x14ac:dyDescent="0.25">
      <c r="B139" t="s">
        <v>492</v>
      </c>
      <c r="E139" t="e">
        <f>VLOOKUP(D139,'Drop downs'!A:B,2,FALSE)</f>
        <v>#N/A</v>
      </c>
      <c r="F139" t="e">
        <f t="shared" si="8"/>
        <v>#N/A</v>
      </c>
      <c r="H139" t="e">
        <f>VLOOKUP(G139,'Drop downs'!A:B,2,FALSE)</f>
        <v>#N/A</v>
      </c>
      <c r="I139" t="e">
        <f t="shared" si="7"/>
        <v>#N/A</v>
      </c>
      <c r="K139" t="e">
        <f>VLOOKUP(J139,'Drop downs'!A:B,2,FALSE)</f>
        <v>#N/A</v>
      </c>
      <c r="L139" t="e">
        <f t="shared" si="9"/>
        <v>#N/A</v>
      </c>
    </row>
    <row r="140" spans="2:12" x14ac:dyDescent="0.25">
      <c r="B140" t="s">
        <v>493</v>
      </c>
      <c r="E140" t="e">
        <f>VLOOKUP(D140,'Drop downs'!A:B,2,FALSE)</f>
        <v>#N/A</v>
      </c>
      <c r="F140" t="e">
        <f t="shared" si="8"/>
        <v>#N/A</v>
      </c>
      <c r="H140" t="e">
        <f>VLOOKUP(G140,'Drop downs'!A:B,2,FALSE)</f>
        <v>#N/A</v>
      </c>
      <c r="I140" t="e">
        <f t="shared" si="7"/>
        <v>#N/A</v>
      </c>
      <c r="K140" t="e">
        <f>VLOOKUP(J140,'Drop downs'!A:B,2,FALSE)</f>
        <v>#N/A</v>
      </c>
      <c r="L140" t="e">
        <f t="shared" si="9"/>
        <v>#N/A</v>
      </c>
    </row>
    <row r="141" spans="2:12" x14ac:dyDescent="0.25">
      <c r="B141" t="s">
        <v>494</v>
      </c>
      <c r="E141" t="e">
        <f>VLOOKUP(D141,'Drop downs'!A:B,2,FALSE)</f>
        <v>#N/A</v>
      </c>
      <c r="F141" t="e">
        <f t="shared" si="8"/>
        <v>#N/A</v>
      </c>
      <c r="H141" t="e">
        <f>VLOOKUP(G141,'Drop downs'!A:B,2,FALSE)</f>
        <v>#N/A</v>
      </c>
      <c r="I141" t="e">
        <f t="shared" si="7"/>
        <v>#N/A</v>
      </c>
      <c r="K141" t="e">
        <f>VLOOKUP(J141,'Drop downs'!A:B,2,FALSE)</f>
        <v>#N/A</v>
      </c>
      <c r="L141" t="e">
        <f t="shared" si="9"/>
        <v>#N/A</v>
      </c>
    </row>
    <row r="142" spans="2:12" x14ac:dyDescent="0.25">
      <c r="B142" t="s">
        <v>495</v>
      </c>
      <c r="E142" t="e">
        <f>VLOOKUP(D142,'Drop downs'!A:B,2,FALSE)</f>
        <v>#N/A</v>
      </c>
      <c r="F142" t="e">
        <f t="shared" si="8"/>
        <v>#N/A</v>
      </c>
      <c r="H142" t="e">
        <f>VLOOKUP(G142,'Drop downs'!A:B,2,FALSE)</f>
        <v>#N/A</v>
      </c>
      <c r="I142" t="e">
        <f t="shared" si="7"/>
        <v>#N/A</v>
      </c>
      <c r="K142" t="e">
        <f>VLOOKUP(J142,'Drop downs'!A:B,2,FALSE)</f>
        <v>#N/A</v>
      </c>
      <c r="L142" t="e">
        <f t="shared" si="9"/>
        <v>#N/A</v>
      </c>
    </row>
    <row r="143" spans="2:12" x14ac:dyDescent="0.25">
      <c r="B143" t="s">
        <v>496</v>
      </c>
      <c r="E143" t="e">
        <f>VLOOKUP(D143,'Drop downs'!A:B,2,FALSE)</f>
        <v>#N/A</v>
      </c>
      <c r="F143" t="e">
        <f t="shared" si="8"/>
        <v>#N/A</v>
      </c>
      <c r="H143" t="e">
        <f>VLOOKUP(G143,'Drop downs'!A:B,2,FALSE)</f>
        <v>#N/A</v>
      </c>
      <c r="I143" t="e">
        <f t="shared" si="7"/>
        <v>#N/A</v>
      </c>
      <c r="K143" t="e">
        <f>VLOOKUP(J143,'Drop downs'!A:B,2,FALSE)</f>
        <v>#N/A</v>
      </c>
      <c r="L143" t="e">
        <f t="shared" si="9"/>
        <v>#N/A</v>
      </c>
    </row>
    <row r="144" spans="2:12" x14ac:dyDescent="0.25">
      <c r="B144" t="s">
        <v>497</v>
      </c>
      <c r="E144" t="e">
        <f>VLOOKUP(D144,'Drop downs'!A:B,2,FALSE)</f>
        <v>#N/A</v>
      </c>
      <c r="F144" t="e">
        <f t="shared" si="8"/>
        <v>#N/A</v>
      </c>
      <c r="H144" t="e">
        <f>VLOOKUP(G144,'Drop downs'!A:B,2,FALSE)</f>
        <v>#N/A</v>
      </c>
      <c r="I144" t="e">
        <f t="shared" si="7"/>
        <v>#N/A</v>
      </c>
      <c r="K144" t="e">
        <f>VLOOKUP(J144,'Drop downs'!A:B,2,FALSE)</f>
        <v>#N/A</v>
      </c>
      <c r="L144" t="e">
        <f t="shared" si="9"/>
        <v>#N/A</v>
      </c>
    </row>
    <row r="145" spans="2:12" x14ac:dyDescent="0.25">
      <c r="B145" t="s">
        <v>498</v>
      </c>
      <c r="E145" t="e">
        <f>VLOOKUP(D145,'Drop downs'!A:B,2,FALSE)</f>
        <v>#N/A</v>
      </c>
      <c r="F145" t="e">
        <f t="shared" si="8"/>
        <v>#N/A</v>
      </c>
      <c r="H145" t="e">
        <f>VLOOKUP(G145,'Drop downs'!A:B,2,FALSE)</f>
        <v>#N/A</v>
      </c>
      <c r="I145" t="e">
        <f t="shared" si="7"/>
        <v>#N/A</v>
      </c>
      <c r="K145" t="e">
        <f>VLOOKUP(J145,'Drop downs'!A:B,2,FALSE)</f>
        <v>#N/A</v>
      </c>
      <c r="L145" t="e">
        <f t="shared" si="9"/>
        <v>#N/A</v>
      </c>
    </row>
    <row r="146" spans="2:12" x14ac:dyDescent="0.25">
      <c r="B146" t="s">
        <v>499</v>
      </c>
      <c r="E146" t="e">
        <f>VLOOKUP(D146,'Drop downs'!A:B,2,FALSE)</f>
        <v>#N/A</v>
      </c>
      <c r="F146" t="e">
        <f t="shared" si="8"/>
        <v>#N/A</v>
      </c>
      <c r="H146" t="e">
        <f>VLOOKUP(G146,'Drop downs'!A:B,2,FALSE)</f>
        <v>#N/A</v>
      </c>
      <c r="I146" t="e">
        <f t="shared" si="7"/>
        <v>#N/A</v>
      </c>
      <c r="K146" t="e">
        <f>VLOOKUP(J146,'Drop downs'!A:B,2,FALSE)</f>
        <v>#N/A</v>
      </c>
      <c r="L146" t="e">
        <f t="shared" si="9"/>
        <v>#N/A</v>
      </c>
    </row>
    <row r="147" spans="2:12" x14ac:dyDescent="0.25">
      <c r="B147" t="s">
        <v>500</v>
      </c>
      <c r="E147" t="e">
        <f>VLOOKUP(D147,'Drop downs'!A:B,2,FALSE)</f>
        <v>#N/A</v>
      </c>
      <c r="F147" t="e">
        <f t="shared" si="8"/>
        <v>#N/A</v>
      </c>
      <c r="H147" t="e">
        <f>VLOOKUP(G147,'Drop downs'!A:B,2,FALSE)</f>
        <v>#N/A</v>
      </c>
      <c r="I147" t="e">
        <f t="shared" si="7"/>
        <v>#N/A</v>
      </c>
      <c r="K147" t="e">
        <f>VLOOKUP(J147,'Drop downs'!A:B,2,FALSE)</f>
        <v>#N/A</v>
      </c>
      <c r="L147" t="e">
        <f t="shared" si="9"/>
        <v>#N/A</v>
      </c>
    </row>
    <row r="148" spans="2:12" x14ac:dyDescent="0.25">
      <c r="B148" t="s">
        <v>501</v>
      </c>
      <c r="E148" t="e">
        <f>VLOOKUP(D148,'Drop downs'!A:B,2,FALSE)</f>
        <v>#N/A</v>
      </c>
      <c r="F148" t="e">
        <f t="shared" si="8"/>
        <v>#N/A</v>
      </c>
      <c r="H148" t="e">
        <f>VLOOKUP(G148,'Drop downs'!A:B,2,FALSE)</f>
        <v>#N/A</v>
      </c>
      <c r="I148" t="e">
        <f t="shared" si="7"/>
        <v>#N/A</v>
      </c>
      <c r="K148" t="e">
        <f>VLOOKUP(J148,'Drop downs'!A:B,2,FALSE)</f>
        <v>#N/A</v>
      </c>
      <c r="L148" t="e">
        <f t="shared" si="9"/>
        <v>#N/A</v>
      </c>
    </row>
    <row r="149" spans="2:12" x14ac:dyDescent="0.25">
      <c r="B149" t="s">
        <v>502</v>
      </c>
      <c r="E149" t="e">
        <f>VLOOKUP(D149,'Drop downs'!A:B,2,FALSE)</f>
        <v>#N/A</v>
      </c>
      <c r="F149" t="e">
        <f t="shared" si="8"/>
        <v>#N/A</v>
      </c>
      <c r="H149" t="e">
        <f>VLOOKUP(G149,'Drop downs'!A:B,2,FALSE)</f>
        <v>#N/A</v>
      </c>
      <c r="I149" t="e">
        <f t="shared" si="7"/>
        <v>#N/A</v>
      </c>
      <c r="K149" t="e">
        <f>VLOOKUP(J149,'Drop downs'!A:B,2,FALSE)</f>
        <v>#N/A</v>
      </c>
      <c r="L149" t="e">
        <f t="shared" si="9"/>
        <v>#N/A</v>
      </c>
    </row>
    <row r="150" spans="2:12" x14ac:dyDescent="0.25">
      <c r="B150" t="s">
        <v>503</v>
      </c>
      <c r="E150" t="e">
        <f>VLOOKUP(D150,'Drop downs'!A:B,2,FALSE)</f>
        <v>#N/A</v>
      </c>
      <c r="F150" t="e">
        <f t="shared" si="8"/>
        <v>#N/A</v>
      </c>
      <c r="H150" t="e">
        <f>VLOOKUP(G150,'Drop downs'!A:B,2,FALSE)</f>
        <v>#N/A</v>
      </c>
      <c r="I150" t="e">
        <f t="shared" si="7"/>
        <v>#N/A</v>
      </c>
      <c r="K150" t="e">
        <f>VLOOKUP(J150,'Drop downs'!A:B,2,FALSE)</f>
        <v>#N/A</v>
      </c>
      <c r="L150" t="e">
        <f t="shared" si="9"/>
        <v>#N/A</v>
      </c>
    </row>
    <row r="151" spans="2:12" x14ac:dyDescent="0.25">
      <c r="B151" t="s">
        <v>504</v>
      </c>
      <c r="E151" t="e">
        <f>VLOOKUP(D151,'Drop downs'!A:B,2,FALSE)</f>
        <v>#N/A</v>
      </c>
      <c r="F151" t="e">
        <f t="shared" si="8"/>
        <v>#N/A</v>
      </c>
      <c r="H151" t="e">
        <f>VLOOKUP(G151,'Drop downs'!A:B,2,FALSE)</f>
        <v>#N/A</v>
      </c>
      <c r="I151" t="e">
        <f t="shared" si="7"/>
        <v>#N/A</v>
      </c>
      <c r="K151" t="e">
        <f>VLOOKUP(J151,'Drop downs'!A:B,2,FALSE)</f>
        <v>#N/A</v>
      </c>
      <c r="L151" t="e">
        <f t="shared" si="9"/>
        <v>#N/A</v>
      </c>
    </row>
    <row r="152" spans="2:12" x14ac:dyDescent="0.25">
      <c r="B152" t="s">
        <v>505</v>
      </c>
      <c r="E152" t="e">
        <f>VLOOKUP(D152,'Drop downs'!A:B,2,FALSE)</f>
        <v>#N/A</v>
      </c>
      <c r="F152" t="e">
        <f t="shared" si="8"/>
        <v>#N/A</v>
      </c>
      <c r="H152" t="e">
        <f>VLOOKUP(G152,'Drop downs'!A:B,2,FALSE)</f>
        <v>#N/A</v>
      </c>
      <c r="I152" t="e">
        <f t="shared" ref="I152:I199" si="10">C152*H152</f>
        <v>#N/A</v>
      </c>
      <c r="K152" t="e">
        <f>VLOOKUP(J152,'Drop downs'!A:B,2,FALSE)</f>
        <v>#N/A</v>
      </c>
      <c r="L152" t="e">
        <f t="shared" si="9"/>
        <v>#N/A</v>
      </c>
    </row>
    <row r="153" spans="2:12" x14ac:dyDescent="0.25">
      <c r="B153" t="s">
        <v>506</v>
      </c>
      <c r="E153" t="e">
        <f>VLOOKUP(D153,'Drop downs'!A:B,2,FALSE)</f>
        <v>#N/A</v>
      </c>
      <c r="F153" t="e">
        <f t="shared" si="8"/>
        <v>#N/A</v>
      </c>
      <c r="H153" t="e">
        <f>VLOOKUP(G153,'Drop downs'!A:B,2,FALSE)</f>
        <v>#N/A</v>
      </c>
      <c r="I153" t="e">
        <f t="shared" si="10"/>
        <v>#N/A</v>
      </c>
      <c r="K153" t="e">
        <f>VLOOKUP(J153,'Drop downs'!A:B,2,FALSE)</f>
        <v>#N/A</v>
      </c>
      <c r="L153" t="e">
        <f t="shared" si="9"/>
        <v>#N/A</v>
      </c>
    </row>
    <row r="154" spans="2:12" x14ac:dyDescent="0.25">
      <c r="B154" t="s">
        <v>507</v>
      </c>
      <c r="E154" t="e">
        <f>VLOOKUP(D154,'Drop downs'!A:B,2,FALSE)</f>
        <v>#N/A</v>
      </c>
      <c r="F154" t="e">
        <f t="shared" si="8"/>
        <v>#N/A</v>
      </c>
      <c r="H154" t="e">
        <f>VLOOKUP(G154,'Drop downs'!A:B,2,FALSE)</f>
        <v>#N/A</v>
      </c>
      <c r="I154" t="e">
        <f t="shared" si="10"/>
        <v>#N/A</v>
      </c>
      <c r="K154" t="e">
        <f>VLOOKUP(J154,'Drop downs'!A:B,2,FALSE)</f>
        <v>#N/A</v>
      </c>
      <c r="L154" t="e">
        <f t="shared" si="9"/>
        <v>#N/A</v>
      </c>
    </row>
    <row r="155" spans="2:12" x14ac:dyDescent="0.25">
      <c r="B155" t="s">
        <v>508</v>
      </c>
      <c r="E155" t="e">
        <f>VLOOKUP(D155,'Drop downs'!A:B,2,FALSE)</f>
        <v>#N/A</v>
      </c>
      <c r="F155" t="e">
        <f t="shared" ref="F155:F199" si="11">C155*E155</f>
        <v>#N/A</v>
      </c>
      <c r="H155" t="e">
        <f>VLOOKUP(G155,'Drop downs'!A:B,2,FALSE)</f>
        <v>#N/A</v>
      </c>
      <c r="I155" t="e">
        <f t="shared" si="10"/>
        <v>#N/A</v>
      </c>
      <c r="K155" t="e">
        <f>VLOOKUP(J155,'Drop downs'!A:B,2,FALSE)</f>
        <v>#N/A</v>
      </c>
      <c r="L155" t="e">
        <f t="shared" ref="L155:L199" si="12">C155*K155</f>
        <v>#N/A</v>
      </c>
    </row>
    <row r="156" spans="2:12" x14ac:dyDescent="0.25">
      <c r="B156" t="s">
        <v>509</v>
      </c>
      <c r="E156" t="e">
        <f>VLOOKUP(D156,'Drop downs'!A:B,2,FALSE)</f>
        <v>#N/A</v>
      </c>
      <c r="F156" t="e">
        <f t="shared" si="11"/>
        <v>#N/A</v>
      </c>
      <c r="H156" t="e">
        <f>VLOOKUP(G156,'Drop downs'!A:B,2,FALSE)</f>
        <v>#N/A</v>
      </c>
      <c r="I156" t="e">
        <f t="shared" si="10"/>
        <v>#N/A</v>
      </c>
      <c r="K156" t="e">
        <f>VLOOKUP(J156,'Drop downs'!A:B,2,FALSE)</f>
        <v>#N/A</v>
      </c>
      <c r="L156" t="e">
        <f t="shared" si="12"/>
        <v>#N/A</v>
      </c>
    </row>
    <row r="157" spans="2:12" x14ac:dyDescent="0.25">
      <c r="B157" t="s">
        <v>510</v>
      </c>
      <c r="E157" t="e">
        <f>VLOOKUP(D157,'Drop downs'!A:B,2,FALSE)</f>
        <v>#N/A</v>
      </c>
      <c r="F157" t="e">
        <f t="shared" si="11"/>
        <v>#N/A</v>
      </c>
      <c r="H157" t="e">
        <f>VLOOKUP(G157,'Drop downs'!A:B,2,FALSE)</f>
        <v>#N/A</v>
      </c>
      <c r="I157" t="e">
        <f t="shared" si="10"/>
        <v>#N/A</v>
      </c>
      <c r="K157" t="e">
        <f>VLOOKUP(J157,'Drop downs'!A:B,2,FALSE)</f>
        <v>#N/A</v>
      </c>
      <c r="L157" t="e">
        <f t="shared" si="12"/>
        <v>#N/A</v>
      </c>
    </row>
    <row r="158" spans="2:12" x14ac:dyDescent="0.25">
      <c r="B158" t="s">
        <v>511</v>
      </c>
      <c r="E158" t="e">
        <f>VLOOKUP(D158,'Drop downs'!A:B,2,FALSE)</f>
        <v>#N/A</v>
      </c>
      <c r="F158" t="e">
        <f t="shared" si="11"/>
        <v>#N/A</v>
      </c>
      <c r="H158" t="e">
        <f>VLOOKUP(G158,'Drop downs'!A:B,2,FALSE)</f>
        <v>#N/A</v>
      </c>
      <c r="I158" t="e">
        <f t="shared" si="10"/>
        <v>#N/A</v>
      </c>
      <c r="K158" t="e">
        <f>VLOOKUP(J158,'Drop downs'!A:B,2,FALSE)</f>
        <v>#N/A</v>
      </c>
      <c r="L158" t="e">
        <f t="shared" si="12"/>
        <v>#N/A</v>
      </c>
    </row>
    <row r="159" spans="2:12" x14ac:dyDescent="0.25">
      <c r="B159" t="s">
        <v>512</v>
      </c>
      <c r="E159" t="e">
        <f>VLOOKUP(D159,'Drop downs'!A:B,2,FALSE)</f>
        <v>#N/A</v>
      </c>
      <c r="F159" t="e">
        <f t="shared" si="11"/>
        <v>#N/A</v>
      </c>
      <c r="H159" t="e">
        <f>VLOOKUP(G159,'Drop downs'!A:B,2,FALSE)</f>
        <v>#N/A</v>
      </c>
      <c r="I159" t="e">
        <f t="shared" si="10"/>
        <v>#N/A</v>
      </c>
      <c r="K159" t="e">
        <f>VLOOKUP(J159,'Drop downs'!A:B,2,FALSE)</f>
        <v>#N/A</v>
      </c>
      <c r="L159" t="e">
        <f t="shared" si="12"/>
        <v>#N/A</v>
      </c>
    </row>
    <row r="160" spans="2:12" x14ac:dyDescent="0.25">
      <c r="B160" t="s">
        <v>513</v>
      </c>
      <c r="E160" t="e">
        <f>VLOOKUP(D160,'Drop downs'!A:B,2,FALSE)</f>
        <v>#N/A</v>
      </c>
      <c r="F160" t="e">
        <f t="shared" si="11"/>
        <v>#N/A</v>
      </c>
      <c r="H160" t="e">
        <f>VLOOKUP(G160,'Drop downs'!A:B,2,FALSE)</f>
        <v>#N/A</v>
      </c>
      <c r="I160" t="e">
        <f t="shared" si="10"/>
        <v>#N/A</v>
      </c>
      <c r="K160" t="e">
        <f>VLOOKUP(J160,'Drop downs'!A:B,2,FALSE)</f>
        <v>#N/A</v>
      </c>
      <c r="L160" t="e">
        <f t="shared" si="12"/>
        <v>#N/A</v>
      </c>
    </row>
    <row r="161" spans="2:12" x14ac:dyDescent="0.25">
      <c r="B161" t="s">
        <v>514</v>
      </c>
      <c r="E161" t="e">
        <f>VLOOKUP(D161,'Drop downs'!A:B,2,FALSE)</f>
        <v>#N/A</v>
      </c>
      <c r="F161" t="e">
        <f t="shared" si="11"/>
        <v>#N/A</v>
      </c>
      <c r="H161" t="e">
        <f>VLOOKUP(G161,'Drop downs'!A:B,2,FALSE)</f>
        <v>#N/A</v>
      </c>
      <c r="I161" t="e">
        <f t="shared" si="10"/>
        <v>#N/A</v>
      </c>
      <c r="K161" t="e">
        <f>VLOOKUP(J161,'Drop downs'!A:B,2,FALSE)</f>
        <v>#N/A</v>
      </c>
      <c r="L161" t="e">
        <f t="shared" si="12"/>
        <v>#N/A</v>
      </c>
    </row>
    <row r="162" spans="2:12" x14ac:dyDescent="0.25">
      <c r="B162" t="s">
        <v>515</v>
      </c>
      <c r="E162" t="e">
        <f>VLOOKUP(D162,'Drop downs'!A:B,2,FALSE)</f>
        <v>#N/A</v>
      </c>
      <c r="F162" t="e">
        <f t="shared" si="11"/>
        <v>#N/A</v>
      </c>
      <c r="H162" t="e">
        <f>VLOOKUP(G162,'Drop downs'!A:B,2,FALSE)</f>
        <v>#N/A</v>
      </c>
      <c r="I162" t="e">
        <f t="shared" si="10"/>
        <v>#N/A</v>
      </c>
      <c r="K162" t="e">
        <f>VLOOKUP(J162,'Drop downs'!A:B,2,FALSE)</f>
        <v>#N/A</v>
      </c>
      <c r="L162" t="e">
        <f t="shared" si="12"/>
        <v>#N/A</v>
      </c>
    </row>
    <row r="163" spans="2:12" x14ac:dyDescent="0.25">
      <c r="B163" t="s">
        <v>516</v>
      </c>
      <c r="E163" t="e">
        <f>VLOOKUP(D163,'Drop downs'!A:B,2,FALSE)</f>
        <v>#N/A</v>
      </c>
      <c r="F163" t="e">
        <f t="shared" si="11"/>
        <v>#N/A</v>
      </c>
      <c r="H163" t="e">
        <f>VLOOKUP(G163,'Drop downs'!A:B,2,FALSE)</f>
        <v>#N/A</v>
      </c>
      <c r="I163" t="e">
        <f t="shared" si="10"/>
        <v>#N/A</v>
      </c>
      <c r="K163" t="e">
        <f>VLOOKUP(J163,'Drop downs'!A:B,2,FALSE)</f>
        <v>#N/A</v>
      </c>
      <c r="L163" t="e">
        <f t="shared" si="12"/>
        <v>#N/A</v>
      </c>
    </row>
    <row r="164" spans="2:12" x14ac:dyDescent="0.25">
      <c r="B164" t="s">
        <v>517</v>
      </c>
      <c r="E164" t="e">
        <f>VLOOKUP(D164,'Drop downs'!A:B,2,FALSE)</f>
        <v>#N/A</v>
      </c>
      <c r="F164" t="e">
        <f t="shared" si="11"/>
        <v>#N/A</v>
      </c>
      <c r="H164" t="e">
        <f>VLOOKUP(G164,'Drop downs'!A:B,2,FALSE)</f>
        <v>#N/A</v>
      </c>
      <c r="I164" t="e">
        <f t="shared" si="10"/>
        <v>#N/A</v>
      </c>
      <c r="K164" t="e">
        <f>VLOOKUP(J164,'Drop downs'!A:B,2,FALSE)</f>
        <v>#N/A</v>
      </c>
      <c r="L164" t="e">
        <f t="shared" si="12"/>
        <v>#N/A</v>
      </c>
    </row>
    <row r="165" spans="2:12" x14ac:dyDescent="0.25">
      <c r="B165" t="s">
        <v>518</v>
      </c>
      <c r="E165" t="e">
        <f>VLOOKUP(D165,'Drop downs'!A:B,2,FALSE)</f>
        <v>#N/A</v>
      </c>
      <c r="F165" t="e">
        <f t="shared" si="11"/>
        <v>#N/A</v>
      </c>
      <c r="H165" t="e">
        <f>VLOOKUP(G165,'Drop downs'!A:B,2,FALSE)</f>
        <v>#N/A</v>
      </c>
      <c r="I165" t="e">
        <f t="shared" si="10"/>
        <v>#N/A</v>
      </c>
      <c r="K165" t="e">
        <f>VLOOKUP(J165,'Drop downs'!A:B,2,FALSE)</f>
        <v>#N/A</v>
      </c>
      <c r="L165" t="e">
        <f t="shared" si="12"/>
        <v>#N/A</v>
      </c>
    </row>
    <row r="166" spans="2:12" x14ac:dyDescent="0.25">
      <c r="B166" t="s">
        <v>519</v>
      </c>
      <c r="E166" t="e">
        <f>VLOOKUP(D166,'Drop downs'!A:B,2,FALSE)</f>
        <v>#N/A</v>
      </c>
      <c r="F166" t="e">
        <f t="shared" si="11"/>
        <v>#N/A</v>
      </c>
      <c r="H166" t="e">
        <f>VLOOKUP(G166,'Drop downs'!A:B,2,FALSE)</f>
        <v>#N/A</v>
      </c>
      <c r="I166" t="e">
        <f t="shared" si="10"/>
        <v>#N/A</v>
      </c>
      <c r="K166" t="e">
        <f>VLOOKUP(J166,'Drop downs'!A:B,2,FALSE)</f>
        <v>#N/A</v>
      </c>
      <c r="L166" t="e">
        <f t="shared" si="12"/>
        <v>#N/A</v>
      </c>
    </row>
    <row r="167" spans="2:12" x14ac:dyDescent="0.25">
      <c r="B167" t="s">
        <v>520</v>
      </c>
      <c r="E167" t="e">
        <f>VLOOKUP(D167,'Drop downs'!A:B,2,FALSE)</f>
        <v>#N/A</v>
      </c>
      <c r="F167" t="e">
        <f t="shared" si="11"/>
        <v>#N/A</v>
      </c>
      <c r="H167" t="e">
        <f>VLOOKUP(G167,'Drop downs'!A:B,2,FALSE)</f>
        <v>#N/A</v>
      </c>
      <c r="I167" t="e">
        <f t="shared" si="10"/>
        <v>#N/A</v>
      </c>
      <c r="K167" t="e">
        <f>VLOOKUP(J167,'Drop downs'!A:B,2,FALSE)</f>
        <v>#N/A</v>
      </c>
      <c r="L167" t="e">
        <f t="shared" si="12"/>
        <v>#N/A</v>
      </c>
    </row>
    <row r="168" spans="2:12" x14ac:dyDescent="0.25">
      <c r="B168" t="s">
        <v>521</v>
      </c>
      <c r="E168" t="e">
        <f>VLOOKUP(D168,'Drop downs'!A:B,2,FALSE)</f>
        <v>#N/A</v>
      </c>
      <c r="F168" t="e">
        <f t="shared" si="11"/>
        <v>#N/A</v>
      </c>
      <c r="H168" t="e">
        <f>VLOOKUP(G168,'Drop downs'!A:B,2,FALSE)</f>
        <v>#N/A</v>
      </c>
      <c r="I168" t="e">
        <f t="shared" si="10"/>
        <v>#N/A</v>
      </c>
      <c r="K168" t="e">
        <f>VLOOKUP(J168,'Drop downs'!A:B,2,FALSE)</f>
        <v>#N/A</v>
      </c>
      <c r="L168" t="e">
        <f t="shared" si="12"/>
        <v>#N/A</v>
      </c>
    </row>
    <row r="169" spans="2:12" x14ac:dyDescent="0.25">
      <c r="B169" t="s">
        <v>522</v>
      </c>
      <c r="E169" t="e">
        <f>VLOOKUP(D169,'Drop downs'!A:B,2,FALSE)</f>
        <v>#N/A</v>
      </c>
      <c r="F169" t="e">
        <f t="shared" si="11"/>
        <v>#N/A</v>
      </c>
      <c r="H169" t="e">
        <f>VLOOKUP(G169,'Drop downs'!A:B,2,FALSE)</f>
        <v>#N/A</v>
      </c>
      <c r="I169" t="e">
        <f t="shared" si="10"/>
        <v>#N/A</v>
      </c>
      <c r="K169" t="e">
        <f>VLOOKUP(J169,'Drop downs'!A:B,2,FALSE)</f>
        <v>#N/A</v>
      </c>
      <c r="L169" t="e">
        <f t="shared" si="12"/>
        <v>#N/A</v>
      </c>
    </row>
    <row r="170" spans="2:12" x14ac:dyDescent="0.25">
      <c r="B170" t="s">
        <v>523</v>
      </c>
      <c r="E170" t="e">
        <f>VLOOKUP(D170,'Drop downs'!A:B,2,FALSE)</f>
        <v>#N/A</v>
      </c>
      <c r="F170" t="e">
        <f t="shared" si="11"/>
        <v>#N/A</v>
      </c>
      <c r="H170" t="e">
        <f>VLOOKUP(G170,'Drop downs'!A:B,2,FALSE)</f>
        <v>#N/A</v>
      </c>
      <c r="I170" t="e">
        <f t="shared" si="10"/>
        <v>#N/A</v>
      </c>
      <c r="K170" t="e">
        <f>VLOOKUP(J170,'Drop downs'!A:B,2,FALSE)</f>
        <v>#N/A</v>
      </c>
      <c r="L170" t="e">
        <f t="shared" si="12"/>
        <v>#N/A</v>
      </c>
    </row>
    <row r="171" spans="2:12" x14ac:dyDescent="0.25">
      <c r="B171" t="s">
        <v>524</v>
      </c>
      <c r="E171" t="e">
        <f>VLOOKUP(D171,'Drop downs'!A:B,2,FALSE)</f>
        <v>#N/A</v>
      </c>
      <c r="F171" t="e">
        <f t="shared" si="11"/>
        <v>#N/A</v>
      </c>
      <c r="H171" t="e">
        <f>VLOOKUP(G171,'Drop downs'!A:B,2,FALSE)</f>
        <v>#N/A</v>
      </c>
      <c r="I171" t="e">
        <f t="shared" si="10"/>
        <v>#N/A</v>
      </c>
      <c r="K171" t="e">
        <f>VLOOKUP(J171,'Drop downs'!A:B,2,FALSE)</f>
        <v>#N/A</v>
      </c>
      <c r="L171" t="e">
        <f t="shared" si="12"/>
        <v>#N/A</v>
      </c>
    </row>
    <row r="172" spans="2:12" x14ac:dyDescent="0.25">
      <c r="B172" t="s">
        <v>525</v>
      </c>
      <c r="E172" t="e">
        <f>VLOOKUP(D172,'Drop downs'!A:B,2,FALSE)</f>
        <v>#N/A</v>
      </c>
      <c r="F172" t="e">
        <f t="shared" si="11"/>
        <v>#N/A</v>
      </c>
      <c r="H172" t="e">
        <f>VLOOKUP(G172,'Drop downs'!A:B,2,FALSE)</f>
        <v>#N/A</v>
      </c>
      <c r="I172" t="e">
        <f t="shared" si="10"/>
        <v>#N/A</v>
      </c>
      <c r="K172" t="e">
        <f>VLOOKUP(J172,'Drop downs'!A:B,2,FALSE)</f>
        <v>#N/A</v>
      </c>
      <c r="L172" t="e">
        <f t="shared" si="12"/>
        <v>#N/A</v>
      </c>
    </row>
    <row r="173" spans="2:12" x14ac:dyDescent="0.25">
      <c r="B173" t="s">
        <v>526</v>
      </c>
      <c r="E173" t="e">
        <f>VLOOKUP(D173,'Drop downs'!A:B,2,FALSE)</f>
        <v>#N/A</v>
      </c>
      <c r="F173" t="e">
        <f t="shared" si="11"/>
        <v>#N/A</v>
      </c>
      <c r="H173" t="e">
        <f>VLOOKUP(G173,'Drop downs'!A:B,2,FALSE)</f>
        <v>#N/A</v>
      </c>
      <c r="I173" t="e">
        <f t="shared" si="10"/>
        <v>#N/A</v>
      </c>
      <c r="K173" t="e">
        <f>VLOOKUP(J173,'Drop downs'!A:B,2,FALSE)</f>
        <v>#N/A</v>
      </c>
      <c r="L173" t="e">
        <f t="shared" si="12"/>
        <v>#N/A</v>
      </c>
    </row>
    <row r="174" spans="2:12" x14ac:dyDescent="0.25">
      <c r="B174" t="s">
        <v>527</v>
      </c>
      <c r="E174" t="e">
        <f>VLOOKUP(D174,'Drop downs'!A:B,2,FALSE)</f>
        <v>#N/A</v>
      </c>
      <c r="F174" t="e">
        <f t="shared" si="11"/>
        <v>#N/A</v>
      </c>
      <c r="H174" t="e">
        <f>VLOOKUP(G174,'Drop downs'!A:B,2,FALSE)</f>
        <v>#N/A</v>
      </c>
      <c r="I174" t="e">
        <f t="shared" si="10"/>
        <v>#N/A</v>
      </c>
      <c r="K174" t="e">
        <f>VLOOKUP(J174,'Drop downs'!A:B,2,FALSE)</f>
        <v>#N/A</v>
      </c>
      <c r="L174" t="e">
        <f t="shared" si="12"/>
        <v>#N/A</v>
      </c>
    </row>
    <row r="175" spans="2:12" x14ac:dyDescent="0.25">
      <c r="B175" t="s">
        <v>528</v>
      </c>
      <c r="E175" t="e">
        <f>VLOOKUP(D175,'Drop downs'!A:B,2,FALSE)</f>
        <v>#N/A</v>
      </c>
      <c r="F175" t="e">
        <f t="shared" si="11"/>
        <v>#N/A</v>
      </c>
      <c r="H175" t="e">
        <f>VLOOKUP(G175,'Drop downs'!A:B,2,FALSE)</f>
        <v>#N/A</v>
      </c>
      <c r="I175" t="e">
        <f t="shared" si="10"/>
        <v>#N/A</v>
      </c>
      <c r="K175" t="e">
        <f>VLOOKUP(J175,'Drop downs'!A:B,2,FALSE)</f>
        <v>#N/A</v>
      </c>
      <c r="L175" t="e">
        <f t="shared" si="12"/>
        <v>#N/A</v>
      </c>
    </row>
    <row r="176" spans="2:12" x14ac:dyDescent="0.25">
      <c r="B176" t="s">
        <v>529</v>
      </c>
      <c r="E176" t="e">
        <f>VLOOKUP(D176,'Drop downs'!A:B,2,FALSE)</f>
        <v>#N/A</v>
      </c>
      <c r="F176" t="e">
        <f t="shared" si="11"/>
        <v>#N/A</v>
      </c>
      <c r="H176" t="e">
        <f>VLOOKUP(G176,'Drop downs'!A:B,2,FALSE)</f>
        <v>#N/A</v>
      </c>
      <c r="I176" t="e">
        <f t="shared" si="10"/>
        <v>#N/A</v>
      </c>
      <c r="K176" t="e">
        <f>VLOOKUP(J176,'Drop downs'!A:B,2,FALSE)</f>
        <v>#N/A</v>
      </c>
      <c r="L176" t="e">
        <f t="shared" si="12"/>
        <v>#N/A</v>
      </c>
    </row>
    <row r="177" spans="2:12" x14ac:dyDescent="0.25">
      <c r="B177" t="s">
        <v>530</v>
      </c>
      <c r="E177" t="e">
        <f>VLOOKUP(D177,'Drop downs'!A:B,2,FALSE)</f>
        <v>#N/A</v>
      </c>
      <c r="F177" t="e">
        <f t="shared" si="11"/>
        <v>#N/A</v>
      </c>
      <c r="H177" t="e">
        <f>VLOOKUP(G177,'Drop downs'!A:B,2,FALSE)</f>
        <v>#N/A</v>
      </c>
      <c r="I177" t="e">
        <f t="shared" si="10"/>
        <v>#N/A</v>
      </c>
      <c r="K177" t="e">
        <f>VLOOKUP(J177,'Drop downs'!A:B,2,FALSE)</f>
        <v>#N/A</v>
      </c>
      <c r="L177" t="e">
        <f t="shared" si="12"/>
        <v>#N/A</v>
      </c>
    </row>
    <row r="178" spans="2:12" x14ac:dyDescent="0.25">
      <c r="B178" t="s">
        <v>531</v>
      </c>
      <c r="E178" t="e">
        <f>VLOOKUP(D178,'Drop downs'!A:B,2,FALSE)</f>
        <v>#N/A</v>
      </c>
      <c r="F178" t="e">
        <f t="shared" si="11"/>
        <v>#N/A</v>
      </c>
      <c r="H178" t="e">
        <f>VLOOKUP(G178,'Drop downs'!A:B,2,FALSE)</f>
        <v>#N/A</v>
      </c>
      <c r="I178" t="e">
        <f t="shared" si="10"/>
        <v>#N/A</v>
      </c>
      <c r="K178" t="e">
        <f>VLOOKUP(J178,'Drop downs'!A:B,2,FALSE)</f>
        <v>#N/A</v>
      </c>
      <c r="L178" t="e">
        <f t="shared" si="12"/>
        <v>#N/A</v>
      </c>
    </row>
    <row r="179" spans="2:12" x14ac:dyDescent="0.25">
      <c r="B179" t="s">
        <v>532</v>
      </c>
      <c r="E179" t="e">
        <f>VLOOKUP(D179,'Drop downs'!A:B,2,FALSE)</f>
        <v>#N/A</v>
      </c>
      <c r="F179" t="e">
        <f t="shared" si="11"/>
        <v>#N/A</v>
      </c>
      <c r="H179" t="e">
        <f>VLOOKUP(G179,'Drop downs'!A:B,2,FALSE)</f>
        <v>#N/A</v>
      </c>
      <c r="I179" t="e">
        <f t="shared" si="10"/>
        <v>#N/A</v>
      </c>
      <c r="K179" t="e">
        <f>VLOOKUP(J179,'Drop downs'!A:B,2,FALSE)</f>
        <v>#N/A</v>
      </c>
      <c r="L179" t="e">
        <f t="shared" si="12"/>
        <v>#N/A</v>
      </c>
    </row>
    <row r="180" spans="2:12" x14ac:dyDescent="0.25">
      <c r="B180" t="s">
        <v>533</v>
      </c>
      <c r="E180" t="e">
        <f>VLOOKUP(D180,'Drop downs'!A:B,2,FALSE)</f>
        <v>#N/A</v>
      </c>
      <c r="F180" t="e">
        <f t="shared" si="11"/>
        <v>#N/A</v>
      </c>
      <c r="H180" t="e">
        <f>VLOOKUP(G180,'Drop downs'!A:B,2,FALSE)</f>
        <v>#N/A</v>
      </c>
      <c r="I180" t="e">
        <f t="shared" si="10"/>
        <v>#N/A</v>
      </c>
      <c r="K180" t="e">
        <f>VLOOKUP(J180,'Drop downs'!A:B,2,FALSE)</f>
        <v>#N/A</v>
      </c>
      <c r="L180" t="e">
        <f t="shared" si="12"/>
        <v>#N/A</v>
      </c>
    </row>
    <row r="181" spans="2:12" x14ac:dyDescent="0.25">
      <c r="B181" t="s">
        <v>534</v>
      </c>
      <c r="E181" t="e">
        <f>VLOOKUP(D181,'Drop downs'!A:B,2,FALSE)</f>
        <v>#N/A</v>
      </c>
      <c r="F181" t="e">
        <f t="shared" si="11"/>
        <v>#N/A</v>
      </c>
      <c r="H181" t="e">
        <f>VLOOKUP(G181,'Drop downs'!A:B,2,FALSE)</f>
        <v>#N/A</v>
      </c>
      <c r="I181" t="e">
        <f t="shared" si="10"/>
        <v>#N/A</v>
      </c>
      <c r="K181" t="e">
        <f>VLOOKUP(J181,'Drop downs'!A:B,2,FALSE)</f>
        <v>#N/A</v>
      </c>
      <c r="L181" t="e">
        <f t="shared" si="12"/>
        <v>#N/A</v>
      </c>
    </row>
    <row r="182" spans="2:12" x14ac:dyDescent="0.25">
      <c r="B182" t="s">
        <v>535</v>
      </c>
      <c r="E182" t="e">
        <f>VLOOKUP(D182,'Drop downs'!A:B,2,FALSE)</f>
        <v>#N/A</v>
      </c>
      <c r="F182" t="e">
        <f t="shared" si="11"/>
        <v>#N/A</v>
      </c>
      <c r="H182" t="e">
        <f>VLOOKUP(G182,'Drop downs'!A:B,2,FALSE)</f>
        <v>#N/A</v>
      </c>
      <c r="I182" t="e">
        <f t="shared" si="10"/>
        <v>#N/A</v>
      </c>
      <c r="K182" t="e">
        <f>VLOOKUP(J182,'Drop downs'!A:B,2,FALSE)</f>
        <v>#N/A</v>
      </c>
      <c r="L182" t="e">
        <f t="shared" si="12"/>
        <v>#N/A</v>
      </c>
    </row>
    <row r="183" spans="2:12" x14ac:dyDescent="0.25">
      <c r="B183" t="s">
        <v>536</v>
      </c>
      <c r="E183" t="e">
        <f>VLOOKUP(D183,'Drop downs'!A:B,2,FALSE)</f>
        <v>#N/A</v>
      </c>
      <c r="F183" t="e">
        <f t="shared" si="11"/>
        <v>#N/A</v>
      </c>
      <c r="H183" t="e">
        <f>VLOOKUP(G183,'Drop downs'!A:B,2,FALSE)</f>
        <v>#N/A</v>
      </c>
      <c r="I183" t="e">
        <f t="shared" si="10"/>
        <v>#N/A</v>
      </c>
      <c r="K183" t="e">
        <f>VLOOKUP(J183,'Drop downs'!A:B,2,FALSE)</f>
        <v>#N/A</v>
      </c>
      <c r="L183" t="e">
        <f t="shared" si="12"/>
        <v>#N/A</v>
      </c>
    </row>
    <row r="184" spans="2:12" x14ac:dyDescent="0.25">
      <c r="B184" t="s">
        <v>537</v>
      </c>
      <c r="E184" t="e">
        <f>VLOOKUP(D184,'Drop downs'!A:B,2,FALSE)</f>
        <v>#N/A</v>
      </c>
      <c r="F184" t="e">
        <f t="shared" si="11"/>
        <v>#N/A</v>
      </c>
      <c r="H184" t="e">
        <f>VLOOKUP(G184,'Drop downs'!A:B,2,FALSE)</f>
        <v>#N/A</v>
      </c>
      <c r="I184" t="e">
        <f t="shared" si="10"/>
        <v>#N/A</v>
      </c>
      <c r="K184" t="e">
        <f>VLOOKUP(J184,'Drop downs'!A:B,2,FALSE)</f>
        <v>#N/A</v>
      </c>
      <c r="L184" t="e">
        <f t="shared" si="12"/>
        <v>#N/A</v>
      </c>
    </row>
    <row r="185" spans="2:12" x14ac:dyDescent="0.25">
      <c r="B185" t="s">
        <v>538</v>
      </c>
      <c r="E185" t="e">
        <f>VLOOKUP(D185,'Drop downs'!A:B,2,FALSE)</f>
        <v>#N/A</v>
      </c>
      <c r="F185" t="e">
        <f t="shared" si="11"/>
        <v>#N/A</v>
      </c>
      <c r="H185" t="e">
        <f>VLOOKUP(G185,'Drop downs'!A:B,2,FALSE)</f>
        <v>#N/A</v>
      </c>
      <c r="I185" t="e">
        <f t="shared" si="10"/>
        <v>#N/A</v>
      </c>
      <c r="K185" t="e">
        <f>VLOOKUP(J185,'Drop downs'!A:B,2,FALSE)</f>
        <v>#N/A</v>
      </c>
      <c r="L185" t="e">
        <f t="shared" si="12"/>
        <v>#N/A</v>
      </c>
    </row>
    <row r="186" spans="2:12" x14ac:dyDescent="0.25">
      <c r="B186" t="s">
        <v>539</v>
      </c>
      <c r="E186" t="e">
        <f>VLOOKUP(D186,'Drop downs'!A:B,2,FALSE)</f>
        <v>#N/A</v>
      </c>
      <c r="F186" t="e">
        <f t="shared" si="11"/>
        <v>#N/A</v>
      </c>
      <c r="H186" t="e">
        <f>VLOOKUP(G186,'Drop downs'!A:B,2,FALSE)</f>
        <v>#N/A</v>
      </c>
      <c r="I186" t="e">
        <f t="shared" si="10"/>
        <v>#N/A</v>
      </c>
      <c r="K186" t="e">
        <f>VLOOKUP(J186,'Drop downs'!A:B,2,FALSE)</f>
        <v>#N/A</v>
      </c>
      <c r="L186" t="e">
        <f t="shared" si="12"/>
        <v>#N/A</v>
      </c>
    </row>
    <row r="187" spans="2:12" x14ac:dyDescent="0.25">
      <c r="B187" t="s">
        <v>540</v>
      </c>
      <c r="E187" t="e">
        <f>VLOOKUP(D187,'Drop downs'!A:B,2,FALSE)</f>
        <v>#N/A</v>
      </c>
      <c r="F187" t="e">
        <f t="shared" si="11"/>
        <v>#N/A</v>
      </c>
      <c r="H187" t="e">
        <f>VLOOKUP(G187,'Drop downs'!A:B,2,FALSE)</f>
        <v>#N/A</v>
      </c>
      <c r="I187" t="e">
        <f t="shared" si="10"/>
        <v>#N/A</v>
      </c>
      <c r="K187" t="e">
        <f>VLOOKUP(J187,'Drop downs'!A:B,2,FALSE)</f>
        <v>#N/A</v>
      </c>
      <c r="L187" t="e">
        <f t="shared" si="12"/>
        <v>#N/A</v>
      </c>
    </row>
    <row r="188" spans="2:12" x14ac:dyDescent="0.25">
      <c r="B188" t="s">
        <v>541</v>
      </c>
      <c r="E188" t="e">
        <f>VLOOKUP(D188,'Drop downs'!A:B,2,FALSE)</f>
        <v>#N/A</v>
      </c>
      <c r="F188" t="e">
        <f t="shared" si="11"/>
        <v>#N/A</v>
      </c>
      <c r="H188" t="e">
        <f>VLOOKUP(G188,'Drop downs'!A:B,2,FALSE)</f>
        <v>#N/A</v>
      </c>
      <c r="I188" t="e">
        <f t="shared" si="10"/>
        <v>#N/A</v>
      </c>
      <c r="K188" t="e">
        <f>VLOOKUP(J188,'Drop downs'!A:B,2,FALSE)</f>
        <v>#N/A</v>
      </c>
      <c r="L188" t="e">
        <f t="shared" si="12"/>
        <v>#N/A</v>
      </c>
    </row>
    <row r="189" spans="2:12" x14ac:dyDescent="0.25">
      <c r="B189" t="s">
        <v>542</v>
      </c>
      <c r="E189" t="e">
        <f>VLOOKUP(D189,'Drop downs'!A:B,2,FALSE)</f>
        <v>#N/A</v>
      </c>
      <c r="F189" t="e">
        <f t="shared" si="11"/>
        <v>#N/A</v>
      </c>
      <c r="H189" t="e">
        <f>VLOOKUP(G189,'Drop downs'!A:B,2,FALSE)</f>
        <v>#N/A</v>
      </c>
      <c r="I189" t="e">
        <f t="shared" si="10"/>
        <v>#N/A</v>
      </c>
      <c r="K189" t="e">
        <f>VLOOKUP(J189,'Drop downs'!A:B,2,FALSE)</f>
        <v>#N/A</v>
      </c>
      <c r="L189" t="e">
        <f t="shared" si="12"/>
        <v>#N/A</v>
      </c>
    </row>
    <row r="190" spans="2:12" x14ac:dyDescent="0.25">
      <c r="B190" t="s">
        <v>543</v>
      </c>
      <c r="E190" t="e">
        <f>VLOOKUP(D190,'Drop downs'!A:B,2,FALSE)</f>
        <v>#N/A</v>
      </c>
      <c r="F190" t="e">
        <f t="shared" si="11"/>
        <v>#N/A</v>
      </c>
      <c r="H190" t="e">
        <f>VLOOKUP(G190,'Drop downs'!A:B,2,FALSE)</f>
        <v>#N/A</v>
      </c>
      <c r="I190" t="e">
        <f t="shared" si="10"/>
        <v>#N/A</v>
      </c>
      <c r="K190" t="e">
        <f>VLOOKUP(J190,'Drop downs'!A:B,2,FALSE)</f>
        <v>#N/A</v>
      </c>
      <c r="L190" t="e">
        <f t="shared" si="12"/>
        <v>#N/A</v>
      </c>
    </row>
    <row r="191" spans="2:12" x14ac:dyDescent="0.25">
      <c r="B191" t="s">
        <v>544</v>
      </c>
      <c r="E191" t="e">
        <f>VLOOKUP(D191,'Drop downs'!A:B,2,FALSE)</f>
        <v>#N/A</v>
      </c>
      <c r="F191" t="e">
        <f t="shared" si="11"/>
        <v>#N/A</v>
      </c>
      <c r="H191" t="e">
        <f>VLOOKUP(G191,'Drop downs'!A:B,2,FALSE)</f>
        <v>#N/A</v>
      </c>
      <c r="I191" t="e">
        <f t="shared" si="10"/>
        <v>#N/A</v>
      </c>
      <c r="K191" t="e">
        <f>VLOOKUP(J191,'Drop downs'!A:B,2,FALSE)</f>
        <v>#N/A</v>
      </c>
      <c r="L191" t="e">
        <f t="shared" si="12"/>
        <v>#N/A</v>
      </c>
    </row>
    <row r="192" spans="2:12" x14ac:dyDescent="0.25">
      <c r="B192" t="s">
        <v>545</v>
      </c>
      <c r="E192" t="e">
        <f>VLOOKUP(D192,'Drop downs'!A:B,2,FALSE)</f>
        <v>#N/A</v>
      </c>
      <c r="F192" t="e">
        <f t="shared" si="11"/>
        <v>#N/A</v>
      </c>
      <c r="H192" t="e">
        <f>VLOOKUP(G192,'Drop downs'!A:B,2,FALSE)</f>
        <v>#N/A</v>
      </c>
      <c r="I192" t="e">
        <f t="shared" si="10"/>
        <v>#N/A</v>
      </c>
      <c r="K192" t="e">
        <f>VLOOKUP(J192,'Drop downs'!A:B,2,FALSE)</f>
        <v>#N/A</v>
      </c>
      <c r="L192" t="e">
        <f t="shared" si="12"/>
        <v>#N/A</v>
      </c>
    </row>
    <row r="193" spans="2:12" x14ac:dyDescent="0.25">
      <c r="B193" t="s">
        <v>546</v>
      </c>
      <c r="E193" t="e">
        <f>VLOOKUP(D193,'Drop downs'!A:B,2,FALSE)</f>
        <v>#N/A</v>
      </c>
      <c r="F193" t="e">
        <f t="shared" si="11"/>
        <v>#N/A</v>
      </c>
      <c r="H193" t="e">
        <f>VLOOKUP(G193,'Drop downs'!A:B,2,FALSE)</f>
        <v>#N/A</v>
      </c>
      <c r="I193" t="e">
        <f t="shared" si="10"/>
        <v>#N/A</v>
      </c>
      <c r="K193" t="e">
        <f>VLOOKUP(J193,'Drop downs'!A:B,2,FALSE)</f>
        <v>#N/A</v>
      </c>
      <c r="L193" t="e">
        <f t="shared" si="12"/>
        <v>#N/A</v>
      </c>
    </row>
    <row r="194" spans="2:12" x14ac:dyDescent="0.25">
      <c r="B194" t="s">
        <v>547</v>
      </c>
      <c r="E194" t="e">
        <f>VLOOKUP(D194,'Drop downs'!A:B,2,FALSE)</f>
        <v>#N/A</v>
      </c>
      <c r="F194" t="e">
        <f t="shared" si="11"/>
        <v>#N/A</v>
      </c>
      <c r="H194" t="e">
        <f>VLOOKUP(G194,'Drop downs'!A:B,2,FALSE)</f>
        <v>#N/A</v>
      </c>
      <c r="I194" t="e">
        <f t="shared" si="10"/>
        <v>#N/A</v>
      </c>
      <c r="K194" t="e">
        <f>VLOOKUP(J194,'Drop downs'!A:B,2,FALSE)</f>
        <v>#N/A</v>
      </c>
      <c r="L194" t="e">
        <f t="shared" si="12"/>
        <v>#N/A</v>
      </c>
    </row>
    <row r="195" spans="2:12" x14ac:dyDescent="0.25">
      <c r="B195" t="s">
        <v>548</v>
      </c>
      <c r="E195" t="e">
        <f>VLOOKUP(D195,'Drop downs'!A:B,2,FALSE)</f>
        <v>#N/A</v>
      </c>
      <c r="F195" t="e">
        <f t="shared" si="11"/>
        <v>#N/A</v>
      </c>
      <c r="H195" t="e">
        <f>VLOOKUP(G195,'Drop downs'!A:B,2,FALSE)</f>
        <v>#N/A</v>
      </c>
      <c r="I195" t="e">
        <f t="shared" si="10"/>
        <v>#N/A</v>
      </c>
      <c r="K195" t="e">
        <f>VLOOKUP(J195,'Drop downs'!A:B,2,FALSE)</f>
        <v>#N/A</v>
      </c>
      <c r="L195" t="e">
        <f t="shared" si="12"/>
        <v>#N/A</v>
      </c>
    </row>
    <row r="196" spans="2:12" x14ac:dyDescent="0.25">
      <c r="B196" t="s">
        <v>549</v>
      </c>
      <c r="E196" t="e">
        <f>VLOOKUP(D196,'Drop downs'!A:B,2,FALSE)</f>
        <v>#N/A</v>
      </c>
      <c r="F196" t="e">
        <f t="shared" si="11"/>
        <v>#N/A</v>
      </c>
      <c r="H196" t="e">
        <f>VLOOKUP(G196,'Drop downs'!A:B,2,FALSE)</f>
        <v>#N/A</v>
      </c>
      <c r="I196" t="e">
        <f t="shared" si="10"/>
        <v>#N/A</v>
      </c>
      <c r="K196" t="e">
        <f>VLOOKUP(J196,'Drop downs'!A:B,2,FALSE)</f>
        <v>#N/A</v>
      </c>
      <c r="L196" t="e">
        <f t="shared" si="12"/>
        <v>#N/A</v>
      </c>
    </row>
    <row r="197" spans="2:12" x14ac:dyDescent="0.25">
      <c r="B197" t="s">
        <v>550</v>
      </c>
      <c r="E197" t="e">
        <f>VLOOKUP(D197,'Drop downs'!A:B,2,FALSE)</f>
        <v>#N/A</v>
      </c>
      <c r="F197" t="e">
        <f t="shared" si="11"/>
        <v>#N/A</v>
      </c>
      <c r="H197" t="e">
        <f>VLOOKUP(G197,'Drop downs'!A:B,2,FALSE)</f>
        <v>#N/A</v>
      </c>
      <c r="I197" t="e">
        <f t="shared" si="10"/>
        <v>#N/A</v>
      </c>
      <c r="K197" t="e">
        <f>VLOOKUP(J197,'Drop downs'!A:B,2,FALSE)</f>
        <v>#N/A</v>
      </c>
      <c r="L197" t="e">
        <f t="shared" si="12"/>
        <v>#N/A</v>
      </c>
    </row>
    <row r="198" spans="2:12" x14ac:dyDescent="0.25">
      <c r="B198" t="s">
        <v>551</v>
      </c>
      <c r="E198" t="e">
        <f>VLOOKUP(D198,'Drop downs'!A:B,2,FALSE)</f>
        <v>#N/A</v>
      </c>
      <c r="F198" t="e">
        <f t="shared" si="11"/>
        <v>#N/A</v>
      </c>
      <c r="H198" t="e">
        <f>VLOOKUP(G198,'Drop downs'!A:B,2,FALSE)</f>
        <v>#N/A</v>
      </c>
      <c r="I198" t="e">
        <f t="shared" si="10"/>
        <v>#N/A</v>
      </c>
      <c r="K198" t="e">
        <f>VLOOKUP(J198,'Drop downs'!A:B,2,FALSE)</f>
        <v>#N/A</v>
      </c>
      <c r="L198" t="e">
        <f t="shared" si="12"/>
        <v>#N/A</v>
      </c>
    </row>
    <row r="199" spans="2:12" x14ac:dyDescent="0.25">
      <c r="B199" t="s">
        <v>552</v>
      </c>
      <c r="E199" t="e">
        <f>VLOOKUP(D199,'Drop downs'!A:B,2,FALSE)</f>
        <v>#N/A</v>
      </c>
      <c r="F199" t="e">
        <f t="shared" si="11"/>
        <v>#N/A</v>
      </c>
      <c r="H199" t="e">
        <f>VLOOKUP(G199,'Drop downs'!A:B,2,FALSE)</f>
        <v>#N/A</v>
      </c>
      <c r="I199" t="e">
        <f t="shared" si="10"/>
        <v>#N/A</v>
      </c>
      <c r="K199" t="e">
        <f>VLOOKUP(J199,'Drop downs'!A:B,2,FALSE)</f>
        <v>#N/A</v>
      </c>
      <c r="L199" t="e">
        <f t="shared" si="12"/>
        <v>#N/A</v>
      </c>
    </row>
  </sheetData>
  <mergeCells count="11">
    <mergeCell ref="I3:L7"/>
    <mergeCell ref="G10:H10"/>
    <mergeCell ref="I10:J10"/>
    <mergeCell ref="K10:L10"/>
    <mergeCell ref="D18:F18"/>
    <mergeCell ref="G18:I18"/>
    <mergeCell ref="J18:L18"/>
    <mergeCell ref="C12:E12"/>
    <mergeCell ref="C13:E13"/>
    <mergeCell ref="C14:E14"/>
    <mergeCell ref="C15:E15"/>
  </mergeCells>
  <phoneticPr fontId="9" type="noConversion"/>
  <conditionalFormatting sqref="E6">
    <cfRule type="iconSet" priority="2">
      <iconSet showValue="0">
        <cfvo type="percent" val="0"/>
        <cfvo type="num" val="0.7"/>
        <cfvo type="num" val="0.75"/>
      </iconSet>
    </cfRule>
  </conditionalFormatting>
  <conditionalFormatting sqref="E7:E8">
    <cfRule type="iconSet" priority="1">
      <iconSet showValue="0">
        <cfvo type="percent" val="0"/>
        <cfvo type="num" val="0.7"/>
        <cfvo type="num" val="0.75"/>
      </iconSet>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5CCD55C-61AB-4A9F-918C-EA6592074920}">
          <x14:formula1>
            <xm:f>'Drop downs'!$A$2:$A$5</xm:f>
          </x14:formula1>
          <xm:sqref>D20:D199 J20:J199 G20:G199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Estate summary</vt:lpstr>
      <vt:lpstr>MAP</vt:lpstr>
      <vt:lpstr>Grassland</vt:lpstr>
      <vt:lpstr>Trees</vt:lpstr>
      <vt:lpstr>Woodland</vt:lpstr>
      <vt:lpstr>Woodland Understory</vt:lpstr>
      <vt:lpstr>Orchard</vt:lpstr>
      <vt:lpstr>Hedges and Shrubs</vt:lpstr>
      <vt:lpstr>Scrub (Rewilding)</vt:lpstr>
      <vt:lpstr>Flower beds, borders and walls</vt:lpstr>
      <vt:lpstr>Ponds</vt:lpstr>
      <vt:lpstr>Waterbody</vt:lpstr>
      <vt:lpstr>Waterbody Vegetation</vt:lpstr>
      <vt:lpstr>Improvements</vt:lpstr>
      <vt:lpstr>Drop 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Marshall</dc:creator>
  <cp:lastModifiedBy>Joanna Crouch</cp:lastModifiedBy>
  <dcterms:created xsi:type="dcterms:W3CDTF">2021-09-22T13:49:08Z</dcterms:created>
  <dcterms:modified xsi:type="dcterms:W3CDTF">2023-11-23T23:09:08Z</dcterms:modified>
</cp:coreProperties>
</file>